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90" windowWidth="15165" windowHeight="12345"/>
  </bookViews>
  <sheets>
    <sheet name="Лист2" sheetId="2" r:id="rId1"/>
    <sheet name="Лист3" sheetId="3" r:id="rId2"/>
  </sheets>
  <definedNames>
    <definedName name="_xlnm.Print_Area" localSheetId="0">Лист2!$A$1:$V$49</definedName>
  </definedNames>
  <calcPr calcId="145621"/>
</workbook>
</file>

<file path=xl/calcChain.xml><?xml version="1.0" encoding="utf-8"?>
<calcChain xmlns="http://schemas.openxmlformats.org/spreadsheetml/2006/main">
  <c r="I29" i="2" l="1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F28" i="2" l="1"/>
  <c r="F29" i="2"/>
  <c r="R29" i="2" l="1"/>
  <c r="S29" i="2" s="1"/>
  <c r="L29" i="2"/>
  <c r="N29" i="2" s="1"/>
  <c r="E29" i="2"/>
  <c r="S28" i="2"/>
  <c r="R28" i="2"/>
  <c r="L28" i="2"/>
  <c r="N28" i="2" s="1"/>
  <c r="E28" i="2"/>
  <c r="S27" i="2"/>
  <c r="R27" i="2"/>
  <c r="L27" i="2"/>
  <c r="N27" i="2" s="1"/>
  <c r="F27" i="2"/>
  <c r="E27" i="2"/>
  <c r="R26" i="2"/>
  <c r="S26" i="2" s="1"/>
  <c r="L26" i="2"/>
  <c r="N26" i="2" s="1"/>
  <c r="F26" i="2"/>
  <c r="E26" i="2"/>
  <c r="R25" i="2"/>
  <c r="S25" i="2" s="1"/>
  <c r="L25" i="2"/>
  <c r="N25" i="2" s="1"/>
  <c r="F25" i="2"/>
  <c r="E25" i="2"/>
  <c r="R24" i="2"/>
  <c r="S24" i="2" s="1"/>
  <c r="L24" i="2"/>
  <c r="N24" i="2" s="1"/>
  <c r="F24" i="2"/>
  <c r="E24" i="2"/>
  <c r="R23" i="2"/>
  <c r="S23" i="2" s="1"/>
  <c r="L23" i="2"/>
  <c r="N23" i="2" s="1"/>
  <c r="F23" i="2"/>
  <c r="E23" i="2"/>
  <c r="R22" i="2"/>
  <c r="S22" i="2" s="1"/>
  <c r="N22" i="2"/>
  <c r="L22" i="2"/>
  <c r="F22" i="2"/>
  <c r="E22" i="2"/>
  <c r="R21" i="2"/>
  <c r="S21" i="2" s="1"/>
  <c r="N21" i="2"/>
  <c r="L21" i="2"/>
  <c r="F21" i="2"/>
  <c r="E21" i="2"/>
  <c r="R20" i="2"/>
  <c r="S20" i="2" s="1"/>
  <c r="N20" i="2"/>
  <c r="L20" i="2"/>
  <c r="F20" i="2"/>
  <c r="E20" i="2"/>
  <c r="R19" i="2"/>
  <c r="S19" i="2" s="1"/>
  <c r="N19" i="2"/>
  <c r="L19" i="2"/>
  <c r="F19" i="2"/>
  <c r="E19" i="2"/>
  <c r="R18" i="2"/>
  <c r="S18" i="2" s="1"/>
  <c r="L18" i="2"/>
  <c r="N18" i="2" s="1"/>
  <c r="F18" i="2"/>
  <c r="J18" i="2" s="1"/>
  <c r="O18" i="2" s="1"/>
  <c r="T18" i="2" s="1"/>
  <c r="E18" i="2"/>
  <c r="R17" i="2"/>
  <c r="S17" i="2" s="1"/>
  <c r="L17" i="2"/>
  <c r="N17" i="2" s="1"/>
  <c r="F17" i="2"/>
  <c r="E17" i="2"/>
  <c r="J17" i="2" l="1"/>
  <c r="O17" i="2" s="1"/>
  <c r="T17" i="2" s="1"/>
  <c r="J19" i="2"/>
  <c r="O19" i="2" s="1"/>
  <c r="T19" i="2" s="1"/>
  <c r="J26" i="2"/>
  <c r="O26" i="2" s="1"/>
  <c r="T26" i="2" s="1"/>
  <c r="J20" i="2"/>
  <c r="O20" i="2" s="1"/>
  <c r="T20" i="2" s="1"/>
  <c r="J21" i="2"/>
  <c r="O21" i="2" s="1"/>
  <c r="T21" i="2" s="1"/>
  <c r="J22" i="2"/>
  <c r="O22" i="2" s="1"/>
  <c r="T22" i="2" s="1"/>
  <c r="J23" i="2"/>
  <c r="O23" i="2" s="1"/>
  <c r="T23" i="2" s="1"/>
  <c r="J24" i="2"/>
  <c r="O24" i="2" s="1"/>
  <c r="T24" i="2" s="1"/>
  <c r="J25" i="2"/>
  <c r="O25" i="2" s="1"/>
  <c r="T25" i="2" s="1"/>
  <c r="J27" i="2"/>
  <c r="O27" i="2" s="1"/>
  <c r="T27" i="2" s="1"/>
  <c r="J28" i="2"/>
  <c r="O28" i="2" s="1"/>
  <c r="T28" i="2" s="1"/>
  <c r="J29" i="2"/>
  <c r="O29" i="2" s="1"/>
  <c r="T29" i="2" s="1"/>
  <c r="H11" i="2" l="1"/>
  <c r="V37" i="2" l="1"/>
  <c r="V40" i="2"/>
  <c r="E8" i="2" l="1"/>
  <c r="E9" i="2"/>
  <c r="E10" i="2"/>
  <c r="E11" i="2"/>
  <c r="E12" i="2"/>
  <c r="E13" i="2"/>
  <c r="E14" i="2"/>
  <c r="E15" i="2"/>
  <c r="E16" i="2"/>
  <c r="E7" i="2"/>
  <c r="R7" i="2"/>
  <c r="S7" i="2" s="1"/>
  <c r="L7" i="2"/>
  <c r="N7" i="2" s="1"/>
  <c r="R8" i="2"/>
  <c r="R9" i="2"/>
  <c r="R10" i="2"/>
  <c r="R11" i="2"/>
  <c r="R12" i="2"/>
  <c r="R13" i="2"/>
  <c r="R14" i="2"/>
  <c r="R15" i="2"/>
  <c r="R16" i="2"/>
  <c r="L8" i="2"/>
  <c r="N8" i="2" s="1"/>
  <c r="L16" i="2"/>
  <c r="N16" i="2" s="1"/>
  <c r="L9" i="2"/>
  <c r="N9" i="2" s="1"/>
  <c r="L10" i="2"/>
  <c r="N10" i="2" s="1"/>
  <c r="L11" i="2"/>
  <c r="N11" i="2" s="1"/>
  <c r="L12" i="2"/>
  <c r="N12" i="2" s="1"/>
  <c r="L13" i="2"/>
  <c r="N13" i="2" s="1"/>
  <c r="L14" i="2"/>
  <c r="N14" i="2" s="1"/>
  <c r="L15" i="2"/>
  <c r="N15" i="2" s="1"/>
  <c r="H8" i="2" l="1"/>
  <c r="H9" i="2"/>
  <c r="H10" i="2"/>
  <c r="H7" i="2"/>
  <c r="G8" i="2"/>
  <c r="G9" i="2"/>
  <c r="G10" i="2"/>
  <c r="G7" i="2"/>
  <c r="F16" i="2"/>
  <c r="J16" i="2" s="1"/>
  <c r="F8" i="2"/>
  <c r="F9" i="2"/>
  <c r="J9" i="2" s="1"/>
  <c r="F10" i="2"/>
  <c r="F11" i="2"/>
  <c r="J11" i="2" s="1"/>
  <c r="F12" i="2"/>
  <c r="F13" i="2"/>
  <c r="J13" i="2" s="1"/>
  <c r="F14" i="2"/>
  <c r="J14" i="2" s="1"/>
  <c r="F15" i="2"/>
  <c r="J15" i="2" s="1"/>
  <c r="F7" i="2"/>
  <c r="J10" i="2" l="1"/>
  <c r="O10" i="2" s="1"/>
  <c r="J8" i="2"/>
  <c r="O8" i="2" s="1"/>
  <c r="J7" i="2"/>
  <c r="O7" i="2" s="1"/>
  <c r="T7" i="2" s="1"/>
  <c r="J12" i="2"/>
  <c r="O12" i="2" s="1"/>
  <c r="O16" i="2"/>
  <c r="O14" i="2"/>
  <c r="O15" i="2"/>
  <c r="O13" i="2"/>
  <c r="O11" i="2"/>
  <c r="O9" i="2"/>
  <c r="S16" i="2" l="1"/>
  <c r="T16" i="2" s="1"/>
  <c r="S15" i="2"/>
  <c r="T15" i="2" s="1"/>
  <c r="S14" i="2"/>
  <c r="T14" i="2" s="1"/>
  <c r="S13" i="2"/>
  <c r="T13" i="2" s="1"/>
  <c r="S12" i="2"/>
  <c r="T12" i="2" s="1"/>
  <c r="S11" i="2"/>
  <c r="T11" i="2" s="1"/>
  <c r="S10" i="2"/>
  <c r="T10" i="2" s="1"/>
  <c r="S9" i="2"/>
  <c r="T9" i="2" s="1"/>
  <c r="S8" i="2"/>
  <c r="T8" i="2" s="1"/>
</calcChain>
</file>

<file path=xl/sharedStrings.xml><?xml version="1.0" encoding="utf-8"?>
<sst xmlns="http://schemas.openxmlformats.org/spreadsheetml/2006/main" count="144" uniqueCount="88">
  <si>
    <t>Тариф. разряд</t>
  </si>
  <si>
    <t>за сутки</t>
  </si>
  <si>
    <t>за месяц</t>
  </si>
  <si>
    <t>1 т.р.</t>
  </si>
  <si>
    <t>4 т.р.</t>
  </si>
  <si>
    <t>6 т.р.</t>
  </si>
  <si>
    <t>10 т.р.</t>
  </si>
  <si>
    <t>Наименование   полученных травм</t>
  </si>
  <si>
    <t>Гибель</t>
  </si>
  <si>
    <t>Легкое ранение</t>
  </si>
  <si>
    <t>Тяжелое ранение</t>
  </si>
  <si>
    <t>Признание негодным в следствии военной травмы</t>
  </si>
  <si>
    <t>8 т.р. в сутки</t>
  </si>
  <si>
    <t>Единовременная денежная выплата</t>
  </si>
  <si>
    <t>2 т.р.</t>
  </si>
  <si>
    <t>3 т.р.</t>
  </si>
  <si>
    <t>5 т.р.</t>
  </si>
  <si>
    <t>7 т.р.</t>
  </si>
  <si>
    <t>9 т.р.</t>
  </si>
  <si>
    <t>Страховая сумма</t>
  </si>
  <si>
    <r>
      <t xml:space="preserve">Самолет, пусковая установка HIMARS, "Точка - У" - </t>
    </r>
    <r>
      <rPr>
        <b/>
        <sz val="10"/>
        <color rgb="FF000000"/>
        <rFont val="Times New Roman"/>
        <family val="1"/>
        <charset val="204"/>
      </rPr>
      <t>300 000</t>
    </r>
    <r>
      <rPr>
        <sz val="10"/>
        <color rgb="FF000000"/>
        <rFont val="Times New Roman"/>
        <family val="1"/>
        <charset val="204"/>
      </rPr>
      <t xml:space="preserve"> рублей</t>
    </r>
  </si>
  <si>
    <r>
      <t xml:space="preserve">Вертолет - </t>
    </r>
    <r>
      <rPr>
        <b/>
        <sz val="10"/>
        <color rgb="FF000000"/>
        <rFont val="Times New Roman"/>
        <family val="1"/>
        <charset val="204"/>
      </rPr>
      <t>200 000</t>
    </r>
    <r>
      <rPr>
        <sz val="10"/>
        <color rgb="FF000000"/>
        <rFont val="Times New Roman"/>
        <family val="1"/>
        <charset val="204"/>
      </rPr>
      <t xml:space="preserve"> рублей</t>
    </r>
  </si>
  <si>
    <r>
      <t xml:space="preserve">Танк - </t>
    </r>
    <r>
      <rPr>
        <b/>
        <sz val="10"/>
        <color rgb="FF000000"/>
        <rFont val="Times New Roman"/>
        <family val="1"/>
        <charset val="204"/>
      </rPr>
      <t>100 000</t>
    </r>
    <r>
      <rPr>
        <sz val="10"/>
        <color rgb="FF000000"/>
        <rFont val="Times New Roman"/>
        <family val="1"/>
        <charset val="204"/>
      </rPr>
      <t xml:space="preserve"> рублей </t>
    </r>
  </si>
  <si>
    <r>
      <t>ББМ (БМП, БМД ,БТР, МТЛБ) -</t>
    </r>
    <r>
      <rPr>
        <b/>
        <sz val="10"/>
        <color rgb="FF000000"/>
        <rFont val="Times New Roman"/>
        <family val="1"/>
        <charset val="204"/>
      </rPr>
      <t xml:space="preserve"> 50 000 </t>
    </r>
    <r>
      <rPr>
        <sz val="10"/>
        <color rgb="FF000000"/>
        <rFont val="Times New Roman"/>
        <family val="1"/>
        <charset val="204"/>
      </rPr>
      <t>рублей</t>
    </r>
  </si>
  <si>
    <r>
      <t xml:space="preserve">САУ, ЗРУ (С-300, "Бук", "Тор", "Оса"), БМ РСЗО - </t>
    </r>
    <r>
      <rPr>
        <b/>
        <sz val="10"/>
        <color rgb="FF000000"/>
        <rFont val="Times New Roman"/>
        <family val="1"/>
        <charset val="204"/>
      </rPr>
      <t xml:space="preserve">50 000 </t>
    </r>
    <r>
      <rPr>
        <sz val="10"/>
        <color rgb="FF000000"/>
        <rFont val="Times New Roman"/>
        <family val="1"/>
        <charset val="204"/>
      </rPr>
      <t>рублей</t>
    </r>
  </si>
  <si>
    <r>
      <t xml:space="preserve">БпЛА (средней дальности), тактическая ракета "Точка - У", реактивные снаряды систем залп. огня "Ольха", "Смерч", "Ураган", HIMARS - </t>
    </r>
    <r>
      <rPr>
        <b/>
        <sz val="10"/>
        <color rgb="FF000000"/>
        <rFont val="Times New Roman"/>
        <family val="1"/>
        <charset val="204"/>
      </rPr>
      <t>50 000</t>
    </r>
    <r>
      <rPr>
        <sz val="10"/>
        <color rgb="FF000000"/>
        <rFont val="Times New Roman"/>
        <family val="1"/>
        <charset val="204"/>
      </rPr>
      <t xml:space="preserve"> рублей</t>
    </r>
  </si>
  <si>
    <r>
      <t xml:space="preserve">За участие в Активных наступательных действиях в отряде </t>
    </r>
    <r>
      <rPr>
        <b/>
        <sz val="10"/>
        <color rgb="FF000000"/>
        <rFont val="Times New Roman"/>
        <family val="1"/>
        <charset val="204"/>
      </rPr>
      <t>"ШТОРМ"</t>
    </r>
  </si>
  <si>
    <t>Дополнительное материальное поощрение военнослужащим, в т.ч. отрядам "БАРС", за уничтожение ВВТ ВСУ:</t>
  </si>
  <si>
    <t>11 т.р.</t>
  </si>
  <si>
    <t>12 т.р.</t>
  </si>
  <si>
    <t>13 т.р.</t>
  </si>
  <si>
    <t>14 т.р.</t>
  </si>
  <si>
    <t>15 т.р.</t>
  </si>
  <si>
    <t>16 т.р.</t>
  </si>
  <si>
    <t>17 т.р.</t>
  </si>
  <si>
    <t>18 т.р.</t>
  </si>
  <si>
    <t>19 т.р.</t>
  </si>
  <si>
    <t>20 т.р.</t>
  </si>
  <si>
    <t>21 т.р.</t>
  </si>
  <si>
    <t>22 т.р.</t>
  </si>
  <si>
    <t>23 т.р.</t>
  </si>
  <si>
    <t>в/звание</t>
  </si>
  <si>
    <t>I. Единовременные выплаты в соответствии с Указом Президента РФ №98 (для всех категорий военнослужащих)</t>
  </si>
  <si>
    <t>II. Выплаты в/сл-м по страховым случаем "СОГАЗ"</t>
  </si>
  <si>
    <t>ОВЗ</t>
  </si>
  <si>
    <t>ОВД</t>
  </si>
  <si>
    <t xml:space="preserve">     ИТОГО:          ДД за месяц (до удержания 13%)</t>
  </si>
  <si>
    <t xml:space="preserve">   ИТОГО       сумма выплат   по "СОГАЗ"    и указу № 98</t>
  </si>
  <si>
    <t>ИТОГО    ДД за месяц   с учетом дополнительных выплат</t>
  </si>
  <si>
    <t>ряд.</t>
  </si>
  <si>
    <t>ефр.</t>
  </si>
  <si>
    <t>мл.с-т</t>
  </si>
  <si>
    <t>с-т</t>
  </si>
  <si>
    <t>ст.с-т</t>
  </si>
  <si>
    <t>старш.</t>
  </si>
  <si>
    <t>пр-к</t>
  </si>
  <si>
    <t>ст.пр-к</t>
  </si>
  <si>
    <t>л-т</t>
  </si>
  <si>
    <t>ст. л-т</t>
  </si>
  <si>
    <t>к-н</t>
  </si>
  <si>
    <t>м-р</t>
  </si>
  <si>
    <t>п/п-к</t>
  </si>
  <si>
    <t>п-к</t>
  </si>
  <si>
    <t>30% (вод.)</t>
  </si>
  <si>
    <t>2 ОВД в месяц</t>
  </si>
  <si>
    <t>Выплаты за СВО</t>
  </si>
  <si>
    <t>За участие в Активных наступ./обор. действиях</t>
  </si>
  <si>
    <t>Прем. 25%</t>
  </si>
  <si>
    <t>Всего за участие в активных наступат. или оборон. действиях</t>
  </si>
  <si>
    <t>ВСЕГО   в месяц</t>
  </si>
  <si>
    <t>Всего суточных и ОВД за месяц</t>
  </si>
  <si>
    <t>Размер единовременной выплаты  195 000 рублей (при заключении контраткта на срок более 1 года (Указ Президента РФ № 787 от 02.11.2022 г.)</t>
  </si>
  <si>
    <t xml:space="preserve">Дополнительные выплаты за участие в активных наступ. или оборон. действиях и выполнение б/задач </t>
  </si>
  <si>
    <t>50 т.р. за каждый    1 км продвижения</t>
  </si>
  <si>
    <t>Средний размер денежного довольствия военнослужащих по контракту</t>
  </si>
  <si>
    <t xml:space="preserve">Выплаты военнослужащим основного денежного довольствия </t>
  </si>
  <si>
    <t>НОУС</t>
  </si>
  <si>
    <t>50%        (1-4 т.р.)</t>
  </si>
  <si>
    <t>Дополнительное материальное поощрение военнослужащим, в т.ч. отрядам "БАРС", за захват: пусковой установки HIMARS - 1 млн. рублей;</t>
  </si>
  <si>
    <t>танка "Абрамс", "Леопард", "Челленджер" - 1 млн.рублей.</t>
  </si>
  <si>
    <r>
      <t>Ранение -</t>
    </r>
    <r>
      <rPr>
        <b/>
        <sz val="12"/>
        <color rgb="FF000000"/>
        <rFont val="Times New Roman"/>
        <family val="1"/>
        <charset val="204"/>
      </rPr>
      <t xml:space="preserve"> 3 млн</t>
    </r>
    <r>
      <rPr>
        <sz val="12"/>
        <color rgb="FF000000"/>
        <rFont val="Times New Roman"/>
        <family val="1"/>
        <charset val="204"/>
      </rPr>
      <t>. рублей</t>
    </r>
  </si>
  <si>
    <r>
      <t xml:space="preserve">Гибель - </t>
    </r>
    <r>
      <rPr>
        <b/>
        <sz val="12"/>
        <color rgb="FF000000"/>
        <rFont val="Times New Roman"/>
        <family val="1"/>
        <charset val="204"/>
      </rPr>
      <t>5 млн.</t>
    </r>
    <r>
      <rPr>
        <sz val="12"/>
        <color rgb="FF000000"/>
        <rFont val="Times New Roman"/>
        <family val="1"/>
        <charset val="204"/>
      </rPr>
      <t xml:space="preserve"> рублей</t>
    </r>
  </si>
  <si>
    <r>
      <t>Танк - "</t>
    </r>
    <r>
      <rPr>
        <b/>
        <sz val="10"/>
        <color rgb="FF000000"/>
        <rFont val="Times New Roman"/>
        <family val="1"/>
        <charset val="204"/>
      </rPr>
      <t>Абрамс</t>
    </r>
    <r>
      <rPr>
        <sz val="10"/>
        <color rgb="FF000000"/>
        <rFont val="Times New Roman"/>
        <family val="1"/>
        <charset val="204"/>
      </rPr>
      <t>", "</t>
    </r>
    <r>
      <rPr>
        <b/>
        <sz val="10"/>
        <color rgb="FF000000"/>
        <rFont val="Times New Roman"/>
        <family val="1"/>
        <charset val="204"/>
      </rPr>
      <t>Леопард</t>
    </r>
    <r>
      <rPr>
        <sz val="10"/>
        <color rgb="FF000000"/>
        <rFont val="Times New Roman"/>
        <family val="1"/>
        <charset val="204"/>
      </rPr>
      <t>", "</t>
    </r>
    <r>
      <rPr>
        <b/>
        <sz val="10"/>
        <color rgb="FF000000"/>
        <rFont val="Times New Roman"/>
        <family val="1"/>
        <charset val="204"/>
      </rPr>
      <t>Челленджер</t>
    </r>
    <r>
      <rPr>
        <sz val="10"/>
        <color rgb="FF000000"/>
        <rFont val="Times New Roman"/>
        <family val="1"/>
        <charset val="204"/>
      </rPr>
      <t xml:space="preserve">" - </t>
    </r>
    <r>
      <rPr>
        <b/>
        <sz val="10"/>
        <color rgb="FF000000"/>
        <rFont val="Times New Roman"/>
        <family val="1"/>
        <charset val="204"/>
      </rPr>
      <t>500 000</t>
    </r>
    <r>
      <rPr>
        <sz val="10"/>
        <color rgb="FF000000"/>
        <rFont val="Times New Roman"/>
        <family val="1"/>
        <charset val="204"/>
      </rPr>
      <t xml:space="preserve"> рублей</t>
    </r>
  </si>
  <si>
    <t>Ежемес. социал. выплата (Ук.Пр.РФ 230дсп от 31.03.23 г.)</t>
  </si>
  <si>
    <t>60% c 21.09.22г</t>
  </si>
  <si>
    <r>
      <rPr>
        <u/>
        <sz val="14"/>
        <color theme="1"/>
        <rFont val="Times New Roman"/>
        <family val="1"/>
        <charset val="204"/>
      </rPr>
      <t>Справочно:</t>
    </r>
    <r>
      <rPr>
        <sz val="14"/>
        <color theme="1"/>
        <rFont val="Times New Roman"/>
        <family val="1"/>
        <charset val="204"/>
      </rPr>
      <t xml:space="preserve"> в том числе НОДС в размере 60% от ОВД  (устанавливается с 21.09.22г.) в целях компенсации выпадающих надбавок (классность, физо и др.). Предельным размером 100% не ограничивается (например: водитель-30%, 1-4 т.р.-50%, "новое" основание-60%. Всего НОДС составит 140%).</t>
    </r>
  </si>
  <si>
    <t>Суточные 4240 руб.</t>
  </si>
  <si>
    <t>ПНВЛ    от 10%         до 40 %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</si>
</sst>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0" fillId="0" borderId="0" xfId="0"/>
    <xf numFmtId="0" fontId="1" fillId="0" borderId="15" xfId="0" applyFont="1" applyBorder="1" applyAlignment="1">
      <alignment horizontal="center" vertical="center" wrapText="1" readingOrder="1"/>
    </xf>
    <xf numFmtId="3" fontId="1" fillId="0" borderId="15" xfId="0" applyNumberFormat="1" applyFont="1" applyBorder="1" applyAlignment="1">
      <alignment horizontal="center" vertical="center" wrapText="1" readingOrder="1"/>
    </xf>
    <xf numFmtId="3" fontId="1" fillId="0" borderId="14" xfId="0" applyNumberFormat="1" applyFont="1" applyBorder="1" applyAlignment="1">
      <alignment horizontal="center" vertical="center" wrapText="1" readingOrder="1"/>
    </xf>
    <xf numFmtId="0" fontId="1" fillId="0" borderId="18" xfId="0" applyFont="1" applyBorder="1" applyAlignment="1">
      <alignment horizontal="center" vertical="center" wrapText="1" readingOrder="1"/>
    </xf>
    <xf numFmtId="4" fontId="1" fillId="0" borderId="1" xfId="0" applyNumberFormat="1" applyFont="1" applyBorder="1" applyAlignment="1">
      <alignment horizontal="center" vertical="center" wrapText="1" readingOrder="1"/>
    </xf>
    <xf numFmtId="4" fontId="1" fillId="0" borderId="2" xfId="0" applyNumberFormat="1" applyFont="1" applyBorder="1" applyAlignment="1">
      <alignment horizontal="center" vertical="center" wrapText="1" readingOrder="1"/>
    </xf>
    <xf numFmtId="0" fontId="0" fillId="0" borderId="1" xfId="0" applyBorder="1"/>
    <xf numFmtId="0" fontId="1" fillId="0" borderId="34" xfId="0" applyFont="1" applyBorder="1" applyAlignment="1">
      <alignment horizontal="center" vertical="center" wrapText="1" readingOrder="1"/>
    </xf>
    <xf numFmtId="0" fontId="1" fillId="0" borderId="31" xfId="0" applyFont="1" applyBorder="1" applyAlignment="1">
      <alignment horizontal="center" vertical="center" wrapText="1" readingOrder="1"/>
    </xf>
    <xf numFmtId="3" fontId="1" fillId="0" borderId="3" xfId="0" applyNumberFormat="1" applyFont="1" applyBorder="1" applyAlignment="1">
      <alignment horizontal="center" vertical="center" wrapText="1" readingOrder="1"/>
    </xf>
    <xf numFmtId="0" fontId="1" fillId="0" borderId="37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 readingOrder="1"/>
    </xf>
    <xf numFmtId="3" fontId="1" fillId="0" borderId="40" xfId="0" applyNumberFormat="1" applyFont="1" applyBorder="1" applyAlignment="1">
      <alignment horizontal="center" vertical="center" wrapText="1" readingOrder="1"/>
    </xf>
    <xf numFmtId="3" fontId="1" fillId="0" borderId="18" xfId="0" applyNumberFormat="1" applyFont="1" applyBorder="1" applyAlignment="1">
      <alignment horizontal="center" vertical="center" wrapText="1" readingOrder="1"/>
    </xf>
    <xf numFmtId="3" fontId="1" fillId="0" borderId="41" xfId="0" applyNumberFormat="1" applyFont="1" applyBorder="1" applyAlignment="1">
      <alignment horizontal="center" vertical="center" wrapText="1" readingOrder="1"/>
    </xf>
    <xf numFmtId="4" fontId="5" fillId="8" borderId="46" xfId="0" applyNumberFormat="1" applyFont="1" applyFill="1" applyBorder="1" applyAlignment="1">
      <alignment horizontal="center" vertical="center"/>
    </xf>
    <xf numFmtId="4" fontId="5" fillId="8" borderId="47" xfId="0" applyNumberFormat="1" applyFont="1" applyFill="1" applyBorder="1" applyAlignment="1">
      <alignment horizontal="center" vertical="center"/>
    </xf>
    <xf numFmtId="0" fontId="0" fillId="0" borderId="0" xfId="0" applyBorder="1"/>
    <xf numFmtId="0" fontId="1" fillId="0" borderId="30" xfId="0" applyFont="1" applyBorder="1" applyAlignment="1">
      <alignment horizontal="center" vertical="center" wrapText="1" readingOrder="1"/>
    </xf>
    <xf numFmtId="0" fontId="1" fillId="0" borderId="52" xfId="0" applyFont="1" applyBorder="1" applyAlignment="1">
      <alignment horizontal="center" vertical="center" wrapText="1" readingOrder="1"/>
    </xf>
    <xf numFmtId="1" fontId="1" fillId="0" borderId="52" xfId="0" applyNumberFormat="1" applyFont="1" applyBorder="1" applyAlignment="1">
      <alignment horizontal="center" vertical="center" wrapText="1" readingOrder="1"/>
    </xf>
    <xf numFmtId="4" fontId="5" fillId="8" borderId="49" xfId="0" applyNumberFormat="1" applyFont="1" applyFill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 wrapText="1" readingOrder="1"/>
    </xf>
    <xf numFmtId="1" fontId="1" fillId="0" borderId="15" xfId="0" applyNumberFormat="1" applyFont="1" applyBorder="1" applyAlignment="1">
      <alignment horizontal="center" vertical="center" wrapText="1" readingOrder="1"/>
    </xf>
    <xf numFmtId="1" fontId="0" fillId="0" borderId="0" xfId="0" applyNumberFormat="1"/>
    <xf numFmtId="0" fontId="0" fillId="0" borderId="0" xfId="0" applyAlignment="1">
      <alignment vertical="center"/>
    </xf>
    <xf numFmtId="3" fontId="1" fillId="10" borderId="16" xfId="0" applyNumberFormat="1" applyFont="1" applyFill="1" applyBorder="1" applyAlignment="1">
      <alignment horizontal="center" vertical="center" wrapText="1" readingOrder="1"/>
    </xf>
    <xf numFmtId="3" fontId="1" fillId="10" borderId="58" xfId="0" applyNumberFormat="1" applyFont="1" applyFill="1" applyBorder="1" applyAlignment="1">
      <alignment horizontal="center" vertical="center" wrapText="1" readingOrder="1"/>
    </xf>
    <xf numFmtId="3" fontId="1" fillId="11" borderId="59" xfId="0" applyNumberFormat="1" applyFont="1" applyFill="1" applyBorder="1" applyAlignment="1">
      <alignment horizontal="center" vertical="center" wrapText="1" readingOrder="1"/>
    </xf>
    <xf numFmtId="0" fontId="1" fillId="0" borderId="60" xfId="0" applyFont="1" applyBorder="1" applyAlignment="1">
      <alignment horizontal="center" vertical="center" wrapText="1" readingOrder="1"/>
    </xf>
    <xf numFmtId="1" fontId="1" fillId="0" borderId="18" xfId="0" applyNumberFormat="1" applyFont="1" applyBorder="1" applyAlignment="1">
      <alignment horizontal="center" vertical="center" wrapText="1" readingOrder="1"/>
    </xf>
    <xf numFmtId="0" fontId="1" fillId="0" borderId="61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 wrapText="1" readingOrder="1"/>
    </xf>
    <xf numFmtId="1" fontId="1" fillId="0" borderId="62" xfId="0" applyNumberFormat="1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2" fillId="0" borderId="72" xfId="0" applyFont="1" applyBorder="1" applyAlignment="1">
      <alignment horizontal="center" vertical="center" wrapText="1" readingOrder="1"/>
    </xf>
    <xf numFmtId="3" fontId="1" fillId="0" borderId="73" xfId="0" applyNumberFormat="1" applyFont="1" applyBorder="1" applyAlignment="1">
      <alignment horizontal="center" vertical="center" wrapText="1" readingOrder="1"/>
    </xf>
    <xf numFmtId="3" fontId="1" fillId="11" borderId="75" xfId="0" applyNumberFormat="1" applyFont="1" applyFill="1" applyBorder="1" applyAlignment="1">
      <alignment horizontal="center" vertical="center" wrapText="1" readingOrder="1"/>
    </xf>
    <xf numFmtId="3" fontId="1" fillId="10" borderId="76" xfId="0" applyNumberFormat="1" applyFont="1" applyFill="1" applyBorder="1" applyAlignment="1">
      <alignment horizontal="center" vertical="center" wrapText="1" readingOrder="1"/>
    </xf>
    <xf numFmtId="3" fontId="1" fillId="10" borderId="71" xfId="0" applyNumberFormat="1" applyFont="1" applyFill="1" applyBorder="1" applyAlignment="1">
      <alignment horizontal="center" vertical="center" wrapText="1" readingOrder="1"/>
    </xf>
    <xf numFmtId="0" fontId="2" fillId="0" borderId="10" xfId="0" applyFont="1" applyBorder="1" applyAlignment="1">
      <alignment horizontal="center" vertical="center" wrapText="1" readingOrder="1"/>
    </xf>
    <xf numFmtId="0" fontId="0" fillId="0" borderId="52" xfId="0" applyBorder="1"/>
    <xf numFmtId="3" fontId="1" fillId="10" borderId="73" xfId="0" applyNumberFormat="1" applyFont="1" applyFill="1" applyBorder="1" applyAlignment="1">
      <alignment horizontal="center" vertical="center" wrapText="1" readingOrder="1"/>
    </xf>
    <xf numFmtId="3" fontId="1" fillId="10" borderId="77" xfId="0" applyNumberFormat="1" applyFont="1" applyFill="1" applyBorder="1" applyAlignment="1">
      <alignment horizontal="center" vertical="center" wrapText="1" readingOrder="1"/>
    </xf>
    <xf numFmtId="1" fontId="1" fillId="0" borderId="68" xfId="0" applyNumberFormat="1" applyFont="1" applyBorder="1" applyAlignment="1">
      <alignment horizontal="center" vertical="center" wrapText="1" readingOrder="1"/>
    </xf>
    <xf numFmtId="3" fontId="1" fillId="0" borderId="68" xfId="0" applyNumberFormat="1" applyFont="1" applyBorder="1" applyAlignment="1">
      <alignment horizontal="center" vertical="center" wrapText="1" readingOrder="1"/>
    </xf>
    <xf numFmtId="3" fontId="1" fillId="0" borderId="11" xfId="0" applyNumberFormat="1" applyFont="1" applyBorder="1" applyAlignment="1">
      <alignment horizontal="center" vertical="center" wrapText="1" readingOrder="1"/>
    </xf>
    <xf numFmtId="3" fontId="1" fillId="0" borderId="12" xfId="0" applyNumberFormat="1" applyFont="1" applyBorder="1" applyAlignment="1">
      <alignment horizontal="center" vertical="center" wrapText="1" readingOrder="1"/>
    </xf>
    <xf numFmtId="0" fontId="2" fillId="0" borderId="81" xfId="0" applyFont="1" applyBorder="1" applyAlignment="1">
      <alignment horizontal="center" vertical="center" wrapText="1" readingOrder="1"/>
    </xf>
    <xf numFmtId="0" fontId="2" fillId="0" borderId="87" xfId="0" applyFont="1" applyBorder="1" applyAlignment="1">
      <alignment horizontal="center" vertical="center" wrapText="1" readingOrder="1"/>
    </xf>
    <xf numFmtId="3" fontId="1" fillId="11" borderId="74" xfId="0" applyNumberFormat="1" applyFont="1" applyFill="1" applyBorder="1" applyAlignment="1">
      <alignment horizontal="center" vertical="center" wrapText="1" readingOrder="1"/>
    </xf>
    <xf numFmtId="3" fontId="1" fillId="0" borderId="78" xfId="0" applyNumberFormat="1" applyFont="1" applyBorder="1" applyAlignment="1">
      <alignment horizontal="center" vertical="center" wrapText="1" readingOrder="1"/>
    </xf>
    <xf numFmtId="0" fontId="2" fillId="0" borderId="77" xfId="0" applyFont="1" applyBorder="1" applyAlignment="1">
      <alignment horizontal="center" vertical="center" wrapText="1" readingOrder="1"/>
    </xf>
    <xf numFmtId="3" fontId="1" fillId="0" borderId="0" xfId="0" applyNumberFormat="1" applyFont="1" applyBorder="1" applyAlignment="1">
      <alignment horizontal="center" vertical="center" wrapText="1" readingOrder="1"/>
    </xf>
    <xf numFmtId="3" fontId="1" fillId="0" borderId="1" xfId="0" applyNumberFormat="1" applyFont="1" applyBorder="1" applyAlignment="1">
      <alignment horizontal="center" vertical="center" wrapText="1" readingOrder="1"/>
    </xf>
    <xf numFmtId="3" fontId="1" fillId="0" borderId="82" xfId="0" applyNumberFormat="1" applyFont="1" applyBorder="1" applyAlignment="1">
      <alignment horizontal="center" vertical="center" wrapText="1" readingOrder="1"/>
    </xf>
    <xf numFmtId="3" fontId="1" fillId="0" borderId="52" xfId="0" applyNumberFormat="1" applyFont="1" applyBorder="1" applyAlignment="1">
      <alignment horizontal="center" vertical="center" wrapText="1" readingOrder="1"/>
    </xf>
    <xf numFmtId="3" fontId="1" fillId="0" borderId="80" xfId="0" applyNumberFormat="1" applyFont="1" applyBorder="1" applyAlignment="1">
      <alignment horizontal="center" vertical="center" wrapText="1" readingOrder="1"/>
    </xf>
    <xf numFmtId="3" fontId="1" fillId="9" borderId="88" xfId="0" applyNumberFormat="1" applyFont="1" applyFill="1" applyBorder="1" applyAlignment="1">
      <alignment horizontal="center" vertical="center" wrapText="1" readingOrder="1"/>
    </xf>
    <xf numFmtId="3" fontId="1" fillId="9" borderId="63" xfId="0" applyNumberFormat="1" applyFont="1" applyFill="1" applyBorder="1" applyAlignment="1">
      <alignment horizontal="center" vertical="center" wrapText="1" readingOrder="1"/>
    </xf>
    <xf numFmtId="3" fontId="1" fillId="10" borderId="1" xfId="0" applyNumberFormat="1" applyFont="1" applyFill="1" applyBorder="1" applyAlignment="1">
      <alignment horizontal="center" vertical="center" wrapText="1" readingOrder="1"/>
    </xf>
    <xf numFmtId="3" fontId="1" fillId="10" borderId="52" xfId="0" applyNumberFormat="1" applyFont="1" applyFill="1" applyBorder="1" applyAlignment="1">
      <alignment horizontal="center" vertical="center" wrapText="1" readingOrder="1"/>
    </xf>
    <xf numFmtId="3" fontId="1" fillId="10" borderId="89" xfId="0" applyNumberFormat="1" applyFont="1" applyFill="1" applyBorder="1" applyAlignment="1">
      <alignment horizontal="center" vertical="center" wrapText="1" readingOrder="1"/>
    </xf>
    <xf numFmtId="3" fontId="1" fillId="10" borderId="69" xfId="0" applyNumberFormat="1" applyFont="1" applyFill="1" applyBorder="1" applyAlignment="1">
      <alignment horizontal="center" vertical="center" wrapText="1" readingOrder="1"/>
    </xf>
    <xf numFmtId="3" fontId="1" fillId="10" borderId="80" xfId="0" applyNumberFormat="1" applyFont="1" applyFill="1" applyBorder="1" applyAlignment="1">
      <alignment horizontal="center" vertical="center" wrapText="1" readingOrder="1"/>
    </xf>
    <xf numFmtId="3" fontId="1" fillId="10" borderId="83" xfId="0" applyNumberFormat="1" applyFont="1" applyFill="1" applyBorder="1" applyAlignment="1">
      <alignment horizontal="center" vertical="center" wrapText="1" readingOrder="1"/>
    </xf>
    <xf numFmtId="3" fontId="1" fillId="10" borderId="34" xfId="0" applyNumberFormat="1" applyFont="1" applyFill="1" applyBorder="1" applyAlignment="1">
      <alignment horizontal="center" vertical="center" wrapText="1" readingOrder="1"/>
    </xf>
    <xf numFmtId="3" fontId="1" fillId="10" borderId="68" xfId="0" applyNumberFormat="1" applyFont="1" applyFill="1" applyBorder="1" applyAlignment="1">
      <alignment horizontal="center" vertical="center" wrapText="1" readingOrder="1"/>
    </xf>
    <xf numFmtId="9" fontId="2" fillId="0" borderId="93" xfId="0" applyNumberFormat="1" applyFont="1" applyBorder="1" applyAlignment="1">
      <alignment horizontal="center" vertical="center" wrapText="1" readingOrder="1"/>
    </xf>
    <xf numFmtId="9" fontId="2" fillId="0" borderId="2" xfId="0" applyNumberFormat="1" applyFont="1" applyBorder="1" applyAlignment="1">
      <alignment horizontal="center" vertical="center" wrapText="1" readingOrder="1"/>
    </xf>
    <xf numFmtId="0" fontId="1" fillId="0" borderId="89" xfId="0" applyFont="1" applyBorder="1" applyAlignment="1">
      <alignment horizontal="center" vertical="center" wrapText="1" readingOrder="1"/>
    </xf>
    <xf numFmtId="0" fontId="1" fillId="0" borderId="97" xfId="0" applyFont="1" applyBorder="1" applyAlignment="1">
      <alignment horizontal="center" vertical="center" wrapText="1" readingOrder="1"/>
    </xf>
    <xf numFmtId="1" fontId="1" fillId="0" borderId="97" xfId="0" applyNumberFormat="1" applyFont="1" applyBorder="1" applyAlignment="1">
      <alignment horizontal="center" vertical="center" wrapText="1" readingOrder="1"/>
    </xf>
    <xf numFmtId="3" fontId="1" fillId="0" borderId="97" xfId="0" applyNumberFormat="1" applyFont="1" applyBorder="1" applyAlignment="1">
      <alignment horizontal="center" vertical="center" wrapText="1" readingOrder="1"/>
    </xf>
    <xf numFmtId="3" fontId="1" fillId="0" borderId="69" xfId="0" applyNumberFormat="1" applyFont="1" applyBorder="1" applyAlignment="1">
      <alignment horizontal="center" vertical="center" wrapText="1" readingOrder="1"/>
    </xf>
    <xf numFmtId="3" fontId="1" fillId="0" borderId="83" xfId="0" applyNumberFormat="1" applyFont="1" applyBorder="1" applyAlignment="1">
      <alignment horizontal="center" vertical="center" wrapText="1" readingOrder="1"/>
    </xf>
    <xf numFmtId="3" fontId="1" fillId="0" borderId="39" xfId="0" applyNumberFormat="1" applyFont="1" applyBorder="1" applyAlignment="1">
      <alignment horizontal="center" vertical="center" wrapText="1" readingOrder="1"/>
    </xf>
    <xf numFmtId="3" fontId="1" fillId="0" borderId="81" xfId="0" applyNumberFormat="1" applyFont="1" applyBorder="1" applyAlignment="1">
      <alignment horizontal="center" vertical="center" wrapText="1" readingOrder="1"/>
    </xf>
    <xf numFmtId="0" fontId="1" fillId="0" borderId="98" xfId="0" applyFont="1" applyBorder="1" applyAlignment="1">
      <alignment horizontal="center" vertical="center" wrapText="1" readingOrder="1"/>
    </xf>
    <xf numFmtId="0" fontId="1" fillId="0" borderId="99" xfId="0" applyFont="1" applyBorder="1" applyAlignment="1">
      <alignment horizontal="center" vertical="center" wrapText="1" readingOrder="1"/>
    </xf>
    <xf numFmtId="1" fontId="1" fillId="0" borderId="99" xfId="0" applyNumberFormat="1" applyFont="1" applyBorder="1" applyAlignment="1">
      <alignment horizontal="center" vertical="center" wrapText="1" readingOrder="1"/>
    </xf>
    <xf numFmtId="3" fontId="1" fillId="0" borderId="99" xfId="0" applyNumberFormat="1" applyFont="1" applyBorder="1" applyAlignment="1">
      <alignment horizontal="center" vertical="center" wrapText="1" readingOrder="1"/>
    </xf>
    <xf numFmtId="3" fontId="1" fillId="0" borderId="100" xfId="0" applyNumberFormat="1" applyFont="1" applyBorder="1" applyAlignment="1">
      <alignment horizontal="center" vertical="center" wrapText="1" readingOrder="1"/>
    </xf>
    <xf numFmtId="3" fontId="1" fillId="11" borderId="104" xfId="0" applyNumberFormat="1" applyFont="1" applyFill="1" applyBorder="1" applyAlignment="1">
      <alignment horizontal="center" vertical="center" wrapText="1" readingOrder="1"/>
    </xf>
    <xf numFmtId="3" fontId="1" fillId="0" borderId="6" xfId="0" applyNumberFormat="1" applyFont="1" applyBorder="1" applyAlignment="1">
      <alignment horizontal="center" vertical="center" wrapText="1" readingOrder="1"/>
    </xf>
    <xf numFmtId="3" fontId="1" fillId="10" borderId="78" xfId="0" applyNumberFormat="1" applyFont="1" applyFill="1" applyBorder="1" applyAlignment="1">
      <alignment horizontal="center" vertical="center" wrapText="1" readingOrder="1"/>
    </xf>
    <xf numFmtId="3" fontId="1" fillId="10" borderId="12" xfId="0" applyNumberFormat="1" applyFont="1" applyFill="1" applyBorder="1" applyAlignment="1">
      <alignment horizontal="center" vertical="center" wrapText="1" readingOrder="1"/>
    </xf>
    <xf numFmtId="3" fontId="1" fillId="11" borderId="105" xfId="0" applyNumberFormat="1" applyFont="1" applyFill="1" applyBorder="1" applyAlignment="1">
      <alignment horizontal="center" vertical="center" wrapText="1" readingOrder="1"/>
    </xf>
    <xf numFmtId="3" fontId="1" fillId="0" borderId="106" xfId="0" applyNumberFormat="1" applyFont="1" applyBorder="1" applyAlignment="1">
      <alignment horizontal="center" vertical="center" wrapText="1" readingOrder="1"/>
    </xf>
    <xf numFmtId="0" fontId="1" fillId="0" borderId="108" xfId="0" applyFont="1" applyBorder="1" applyAlignment="1">
      <alignment horizontal="center" vertical="center" wrapText="1" readingOrder="1"/>
    </xf>
    <xf numFmtId="0" fontId="1" fillId="0" borderId="109" xfId="0" applyFont="1" applyBorder="1" applyAlignment="1">
      <alignment horizontal="center" vertical="center" wrapText="1" readingOrder="1"/>
    </xf>
    <xf numFmtId="3" fontId="1" fillId="0" borderId="110" xfId="0" applyNumberFormat="1" applyFont="1" applyBorder="1" applyAlignment="1">
      <alignment horizontal="center" vertical="center" wrapText="1" readingOrder="1"/>
    </xf>
    <xf numFmtId="3" fontId="1" fillId="9" borderId="65" xfId="0" applyNumberFormat="1" applyFont="1" applyFill="1" applyBorder="1" applyAlignment="1">
      <alignment horizontal="center" vertical="center" wrapText="1" readingOrder="1"/>
    </xf>
    <xf numFmtId="3" fontId="1" fillId="10" borderId="98" xfId="0" applyNumberFormat="1" applyFont="1" applyFill="1" applyBorder="1" applyAlignment="1">
      <alignment horizontal="center" vertical="center" wrapText="1" readingOrder="1"/>
    </xf>
    <xf numFmtId="3" fontId="1" fillId="10" borderId="100" xfId="0" applyNumberFormat="1" applyFont="1" applyFill="1" applyBorder="1" applyAlignment="1">
      <alignment horizontal="center" vertical="center" wrapText="1" readingOrder="1"/>
    </xf>
    <xf numFmtId="3" fontId="1" fillId="11" borderId="111" xfId="0" applyNumberFormat="1" applyFont="1" applyFill="1" applyBorder="1" applyAlignment="1">
      <alignment horizontal="center" vertical="center" wrapText="1" readingOrder="1"/>
    </xf>
    <xf numFmtId="3" fontId="1" fillId="0" borderId="24" xfId="0" applyNumberFormat="1" applyFont="1" applyBorder="1" applyAlignment="1">
      <alignment horizontal="center" vertical="center" wrapText="1" readingOrder="1"/>
    </xf>
    <xf numFmtId="1" fontId="1" fillId="0" borderId="11" xfId="0" applyNumberFormat="1" applyFont="1" applyBorder="1" applyAlignment="1">
      <alignment horizontal="center" vertical="center" wrapText="1" readingOrder="1"/>
    </xf>
    <xf numFmtId="3" fontId="1" fillId="9" borderId="57" xfId="0" applyNumberFormat="1" applyFont="1" applyFill="1" applyBorder="1" applyAlignment="1">
      <alignment horizontal="center" vertical="center" wrapText="1" readingOrder="1"/>
    </xf>
    <xf numFmtId="3" fontId="1" fillId="9" borderId="48" xfId="0" applyNumberFormat="1" applyFont="1" applyFill="1" applyBorder="1" applyAlignment="1">
      <alignment horizontal="center" vertical="center" wrapText="1" readingOrder="1"/>
    </xf>
    <xf numFmtId="0" fontId="1" fillId="0" borderId="32" xfId="0" applyFont="1" applyBorder="1" applyAlignment="1">
      <alignment horizontal="center" vertical="center" wrapText="1" readingOrder="1"/>
    </xf>
    <xf numFmtId="0" fontId="1" fillId="0" borderId="68" xfId="0" applyFont="1" applyBorder="1" applyAlignment="1">
      <alignment horizontal="center" vertical="center" wrapText="1" readingOrder="1"/>
    </xf>
    <xf numFmtId="1" fontId="1" fillId="0" borderId="1" xfId="0" applyNumberFormat="1" applyFont="1" applyBorder="1" applyAlignment="1">
      <alignment horizontal="center" vertical="center" wrapText="1" readingOrder="1"/>
    </xf>
    <xf numFmtId="3" fontId="1" fillId="9" borderId="66" xfId="0" applyNumberFormat="1" applyFont="1" applyFill="1" applyBorder="1" applyAlignment="1">
      <alignment horizontal="center" vertical="center" wrapText="1" readingOrder="1"/>
    </xf>
    <xf numFmtId="3" fontId="1" fillId="0" borderId="71" xfId="0" applyNumberFormat="1" applyFont="1" applyBorder="1" applyAlignment="1">
      <alignment horizontal="center" vertical="center" wrapText="1" readingOrder="1"/>
    </xf>
    <xf numFmtId="0" fontId="2" fillId="0" borderId="51" xfId="0" applyFont="1" applyBorder="1" applyAlignment="1">
      <alignment horizontal="center" vertical="center" wrapText="1" readingOrder="1"/>
    </xf>
    <xf numFmtId="0" fontId="2" fillId="0" borderId="95" xfId="0" applyFont="1" applyBorder="1" applyAlignment="1">
      <alignment horizontal="center" vertical="center" wrapText="1" readingOrder="1"/>
    </xf>
    <xf numFmtId="0" fontId="2" fillId="0" borderId="50" xfId="0" applyFont="1" applyBorder="1" applyAlignment="1">
      <alignment horizontal="center" vertical="center" wrapText="1" readingOrder="1"/>
    </xf>
    <xf numFmtId="0" fontId="2" fillId="0" borderId="94" xfId="0" applyFont="1" applyBorder="1" applyAlignment="1">
      <alignment horizontal="center" vertical="center" wrapText="1" readingOrder="1"/>
    </xf>
    <xf numFmtId="0" fontId="2" fillId="0" borderId="96" xfId="0" applyFont="1" applyBorder="1" applyAlignment="1">
      <alignment horizontal="center" vertical="center" wrapText="1" readingOrder="1"/>
    </xf>
    <xf numFmtId="0" fontId="3" fillId="5" borderId="29" xfId="0" applyFont="1" applyFill="1" applyBorder="1" applyAlignment="1">
      <alignment horizontal="center" vertical="center" wrapText="1" readingOrder="1"/>
    </xf>
    <xf numFmtId="0" fontId="3" fillId="5" borderId="0" xfId="0" applyFont="1" applyFill="1" applyBorder="1" applyAlignment="1">
      <alignment horizontal="center" vertical="center" wrapText="1" readingOrder="1"/>
    </xf>
    <xf numFmtId="0" fontId="3" fillId="5" borderId="8" xfId="0" applyFont="1" applyFill="1" applyBorder="1" applyAlignment="1">
      <alignment horizontal="center" vertical="center" wrapText="1" readingOrder="1"/>
    </xf>
    <xf numFmtId="0" fontId="2" fillId="5" borderId="29" xfId="0" applyFont="1" applyFill="1" applyBorder="1" applyAlignment="1">
      <alignment horizontal="center" vertical="center" wrapText="1" readingOrder="1"/>
    </xf>
    <xf numFmtId="0" fontId="2" fillId="5" borderId="0" xfId="0" applyFont="1" applyFill="1" applyBorder="1" applyAlignment="1">
      <alignment horizontal="center" vertical="center" wrapText="1" readingOrder="1"/>
    </xf>
    <xf numFmtId="0" fontId="2" fillId="5" borderId="8" xfId="0" applyFont="1" applyFill="1" applyBorder="1" applyAlignment="1">
      <alignment horizontal="center" vertical="center" wrapText="1" readingOrder="1"/>
    </xf>
    <xf numFmtId="3" fontId="1" fillId="7" borderId="107" xfId="0" applyNumberFormat="1" applyFont="1" applyFill="1" applyBorder="1" applyAlignment="1">
      <alignment horizontal="center" vertical="center" wrapText="1" readingOrder="1"/>
    </xf>
    <xf numFmtId="3" fontId="1" fillId="7" borderId="52" xfId="0" applyNumberFormat="1" applyFont="1" applyFill="1" applyBorder="1" applyAlignment="1">
      <alignment horizontal="center" vertical="center" wrapText="1" readingOrder="1"/>
    </xf>
    <xf numFmtId="3" fontId="1" fillId="7" borderId="76" xfId="0" applyNumberFormat="1" applyFont="1" applyFill="1" applyBorder="1" applyAlignment="1">
      <alignment horizontal="center" vertical="center" wrapText="1" readingOrder="1"/>
    </xf>
    <xf numFmtId="3" fontId="1" fillId="7" borderId="38" xfId="0" applyNumberFormat="1" applyFont="1" applyFill="1" applyBorder="1" applyAlignment="1">
      <alignment horizontal="center" vertical="center" wrapText="1" readingOrder="1"/>
    </xf>
    <xf numFmtId="3" fontId="1" fillId="7" borderId="1" xfId="0" applyNumberFormat="1" applyFont="1" applyFill="1" applyBorder="1" applyAlignment="1">
      <alignment horizontal="center" vertical="center" wrapText="1" readingOrder="1"/>
    </xf>
    <xf numFmtId="3" fontId="1" fillId="7" borderId="39" xfId="0" applyNumberFormat="1" applyFont="1" applyFill="1" applyBorder="1" applyAlignment="1">
      <alignment horizontal="center" vertical="center" wrapText="1" readingOrder="1"/>
    </xf>
    <xf numFmtId="0" fontId="1" fillId="4" borderId="29" xfId="0" applyFont="1" applyFill="1" applyBorder="1" applyAlignment="1">
      <alignment horizontal="center" vertical="center" wrapText="1" readingOrder="1"/>
    </xf>
    <xf numFmtId="0" fontId="1" fillId="4" borderId="0" xfId="0" applyFont="1" applyFill="1" applyBorder="1" applyAlignment="1">
      <alignment horizontal="center" vertical="center" wrapText="1" readingOrder="1"/>
    </xf>
    <xf numFmtId="0" fontId="1" fillId="4" borderId="8" xfId="0" applyFont="1" applyFill="1" applyBorder="1" applyAlignment="1">
      <alignment horizontal="center" vertical="center" wrapText="1" readingOrder="1"/>
    </xf>
    <xf numFmtId="0" fontId="1" fillId="4" borderId="32" xfId="0" applyFont="1" applyFill="1" applyBorder="1" applyAlignment="1">
      <alignment horizontal="center" vertical="center" wrapText="1" readingOrder="1"/>
    </xf>
    <xf numFmtId="0" fontId="1" fillId="4" borderId="9" xfId="0" applyFont="1" applyFill="1" applyBorder="1" applyAlignment="1">
      <alignment horizontal="center" vertical="center" wrapText="1" readingOrder="1"/>
    </xf>
    <xf numFmtId="0" fontId="1" fillId="4" borderId="33" xfId="0" applyFont="1" applyFill="1" applyBorder="1" applyAlignment="1">
      <alignment horizontal="center" vertical="center" wrapText="1" readingOrder="1"/>
    </xf>
    <xf numFmtId="0" fontId="2" fillId="5" borderId="32" xfId="0" applyFont="1" applyFill="1" applyBorder="1" applyAlignment="1">
      <alignment horizontal="center" vertical="top" wrapText="1" readingOrder="1"/>
    </xf>
    <xf numFmtId="0" fontId="2" fillId="5" borderId="9" xfId="0" applyFont="1" applyFill="1" applyBorder="1" applyAlignment="1">
      <alignment horizontal="center" vertical="top" wrapText="1" readingOrder="1"/>
    </xf>
    <xf numFmtId="0" fontId="2" fillId="5" borderId="33" xfId="0" applyFont="1" applyFill="1" applyBorder="1" applyAlignment="1">
      <alignment horizontal="center" vertical="top" wrapText="1" readingOrder="1"/>
    </xf>
    <xf numFmtId="3" fontId="1" fillId="7" borderId="103" xfId="0" applyNumberFormat="1" applyFont="1" applyFill="1" applyBorder="1" applyAlignment="1">
      <alignment horizontal="center" vertical="center" wrapText="1" readingOrder="1"/>
    </xf>
    <xf numFmtId="3" fontId="1" fillId="7" borderId="82" xfId="0" applyNumberFormat="1" applyFont="1" applyFill="1" applyBorder="1" applyAlignment="1">
      <alignment horizontal="center" vertical="center" wrapText="1" readingOrder="1"/>
    </xf>
    <xf numFmtId="3" fontId="1" fillId="7" borderId="84" xfId="0" applyNumberFormat="1" applyFont="1" applyFill="1" applyBorder="1" applyAlignment="1">
      <alignment horizontal="center" vertical="center" wrapText="1" readingOrder="1"/>
    </xf>
    <xf numFmtId="4" fontId="1" fillId="0" borderId="7" xfId="0" applyNumberFormat="1" applyFont="1" applyBorder="1" applyAlignment="1">
      <alignment horizontal="center" vertical="center" wrapText="1" readingOrder="1"/>
    </xf>
    <xf numFmtId="4" fontId="1" fillId="0" borderId="25" xfId="0" applyNumberFormat="1" applyFont="1" applyBorder="1" applyAlignment="1">
      <alignment horizontal="center" vertical="center" wrapText="1" readingOrder="1"/>
    </xf>
    <xf numFmtId="4" fontId="1" fillId="0" borderId="66" xfId="0" applyNumberFormat="1" applyFont="1" applyBorder="1" applyAlignment="1">
      <alignment horizontal="center" vertical="center" wrapText="1" readingOrder="1"/>
    </xf>
    <xf numFmtId="0" fontId="1" fillId="0" borderId="19" xfId="0" applyFont="1" applyBorder="1" applyAlignment="1">
      <alignment horizontal="center" vertical="center" wrapText="1" readingOrder="1"/>
    </xf>
    <xf numFmtId="0" fontId="1" fillId="0" borderId="2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21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7" fillId="0" borderId="43" xfId="0" applyFont="1" applyBorder="1" applyAlignment="1">
      <alignment horizontal="center" vertical="center" wrapText="1" readingOrder="1"/>
    </xf>
    <xf numFmtId="0" fontId="7" fillId="0" borderId="53" xfId="0" applyFont="1" applyBorder="1" applyAlignment="1">
      <alignment horizontal="center" vertical="center" wrapText="1" readingOrder="1"/>
    </xf>
    <xf numFmtId="0" fontId="4" fillId="0" borderId="2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 wrapText="1" readingOrder="1"/>
    </xf>
    <xf numFmtId="0" fontId="1" fillId="3" borderId="85" xfId="0" applyFont="1" applyFill="1" applyBorder="1" applyAlignment="1">
      <alignment horizontal="center" vertical="center" wrapText="1" readingOrder="1"/>
    </xf>
    <xf numFmtId="0" fontId="7" fillId="7" borderId="27" xfId="0" applyFont="1" applyFill="1" applyBorder="1" applyAlignment="1">
      <alignment horizontal="center" vertical="center" wrapText="1" readingOrder="1"/>
    </xf>
    <xf numFmtId="0" fontId="7" fillId="7" borderId="35" xfId="0" applyFont="1" applyFill="1" applyBorder="1" applyAlignment="1">
      <alignment horizontal="center" vertical="center" wrapText="1" readingOrder="1"/>
    </xf>
    <xf numFmtId="0" fontId="7" fillId="7" borderId="28" xfId="0" applyFont="1" applyFill="1" applyBorder="1" applyAlignment="1">
      <alignment horizontal="center" vertical="center" wrapText="1" readingOrder="1"/>
    </xf>
    <xf numFmtId="0" fontId="7" fillId="7" borderId="29" xfId="0" applyFont="1" applyFill="1" applyBorder="1" applyAlignment="1">
      <alignment horizontal="center" vertical="center" wrapText="1" readingOrder="1"/>
    </xf>
    <xf numFmtId="0" fontId="7" fillId="7" borderId="0" xfId="0" applyFont="1" applyFill="1" applyBorder="1" applyAlignment="1">
      <alignment horizontal="center" vertical="center" wrapText="1" readingOrder="1"/>
    </xf>
    <xf numFmtId="0" fontId="7" fillId="7" borderId="8" xfId="0" applyFont="1" applyFill="1" applyBorder="1" applyAlignment="1">
      <alignment horizontal="center" vertical="center" wrapText="1" readingOrder="1"/>
    </xf>
    <xf numFmtId="0" fontId="7" fillId="7" borderId="55" xfId="0" applyFont="1" applyFill="1" applyBorder="1" applyAlignment="1">
      <alignment horizontal="center" vertical="center" wrapText="1" readingOrder="1"/>
    </xf>
    <xf numFmtId="0" fontId="7" fillId="7" borderId="56" xfId="0" applyFont="1" applyFill="1" applyBorder="1" applyAlignment="1">
      <alignment horizontal="center" vertical="center" wrapText="1" readingOrder="1"/>
    </xf>
    <xf numFmtId="0" fontId="7" fillId="7" borderId="57" xfId="0" applyFont="1" applyFill="1" applyBorder="1" applyAlignment="1">
      <alignment horizontal="center" vertical="center" wrapText="1" readingOrder="1"/>
    </xf>
    <xf numFmtId="0" fontId="2" fillId="0" borderId="13" xfId="0" applyFont="1" applyBorder="1" applyAlignment="1">
      <alignment horizontal="center" vertical="center" wrapText="1" readingOrder="1"/>
    </xf>
    <xf numFmtId="0" fontId="2" fillId="0" borderId="86" xfId="0" applyFont="1" applyBorder="1" applyAlignment="1">
      <alignment horizontal="center" vertical="center" wrapText="1" readingOrder="1"/>
    </xf>
    <xf numFmtId="0" fontId="7" fillId="10" borderId="35" xfId="0" applyFont="1" applyFill="1" applyBorder="1" applyAlignment="1">
      <alignment horizontal="center" vertical="center" wrapText="1" readingOrder="1"/>
    </xf>
    <xf numFmtId="0" fontId="7" fillId="10" borderId="28" xfId="0" applyFont="1" applyFill="1" applyBorder="1" applyAlignment="1">
      <alignment horizontal="center" vertical="center" wrapText="1" readingOrder="1"/>
    </xf>
    <xf numFmtId="0" fontId="1" fillId="10" borderId="70" xfId="0" applyFont="1" applyFill="1" applyBorder="1" applyAlignment="1">
      <alignment horizontal="center" vertical="center" wrapText="1" readingOrder="1"/>
    </xf>
    <xf numFmtId="0" fontId="1" fillId="10" borderId="71" xfId="0" applyFont="1" applyFill="1" applyBorder="1" applyAlignment="1">
      <alignment horizontal="center" vertical="center" wrapText="1" readingOrder="1"/>
    </xf>
    <xf numFmtId="0" fontId="6" fillId="0" borderId="3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1" fillId="10" borderId="89" xfId="0" applyFont="1" applyFill="1" applyBorder="1" applyAlignment="1">
      <alignment horizontal="center" vertical="center" wrapText="1" readingOrder="1"/>
    </xf>
    <xf numFmtId="0" fontId="1" fillId="10" borderId="90" xfId="0" applyFont="1" applyFill="1" applyBorder="1" applyAlignment="1">
      <alignment horizontal="center" vertical="center" wrapText="1" readingOrder="1"/>
    </xf>
    <xf numFmtId="0" fontId="1" fillId="10" borderId="69" xfId="0" applyFont="1" applyFill="1" applyBorder="1" applyAlignment="1">
      <alignment horizontal="center" vertical="center" wrapText="1" readingOrder="1"/>
    </xf>
    <xf numFmtId="0" fontId="1" fillId="10" borderId="58" xfId="0" applyFont="1" applyFill="1" applyBorder="1" applyAlignment="1">
      <alignment horizontal="center" vertical="center" wrapText="1" readingOrder="1"/>
    </xf>
    <xf numFmtId="0" fontId="6" fillId="0" borderId="61" xfId="0" applyFont="1" applyBorder="1" applyAlignment="1">
      <alignment horizontal="center" vertical="center" wrapText="1"/>
    </xf>
    <xf numFmtId="0" fontId="6" fillId="0" borderId="101" xfId="0" applyFont="1" applyBorder="1" applyAlignment="1">
      <alignment horizontal="center" vertical="center" wrapText="1"/>
    </xf>
    <xf numFmtId="0" fontId="6" fillId="0" borderId="102" xfId="0" applyFont="1" applyBorder="1" applyAlignment="1">
      <alignment horizontal="center" vertical="center" wrapText="1"/>
    </xf>
    <xf numFmtId="0" fontId="10" fillId="10" borderId="67" xfId="0" applyFont="1" applyFill="1" applyBorder="1" applyAlignment="1">
      <alignment horizontal="center" vertical="center" wrapText="1" readingOrder="1"/>
    </xf>
    <xf numFmtId="0" fontId="10" fillId="10" borderId="68" xfId="0" applyFont="1" applyFill="1" applyBorder="1" applyAlignment="1">
      <alignment horizontal="center" vertical="center" wrapText="1" readingOrder="1"/>
    </xf>
    <xf numFmtId="0" fontId="2" fillId="0" borderId="91" xfId="0" applyFont="1" applyBorder="1" applyAlignment="1">
      <alignment horizontal="center" vertical="center" wrapText="1" readingOrder="1"/>
    </xf>
    <xf numFmtId="0" fontId="2" fillId="0" borderId="79" xfId="0" applyFont="1" applyBorder="1" applyAlignment="1">
      <alignment horizontal="center" vertical="center" wrapText="1" readingOrder="1"/>
    </xf>
    <xf numFmtId="0" fontId="2" fillId="0" borderId="92" xfId="0" applyFont="1" applyBorder="1" applyAlignment="1">
      <alignment horizontal="center" vertical="center" wrapText="1" readingOrder="1"/>
    </xf>
    <xf numFmtId="0" fontId="8" fillId="2" borderId="42" xfId="0" applyFont="1" applyFill="1" applyBorder="1" applyAlignment="1">
      <alignment horizontal="center" vertical="center" wrapText="1" readingOrder="1"/>
    </xf>
    <xf numFmtId="0" fontId="8" fillId="2" borderId="43" xfId="0" applyFont="1" applyFill="1" applyBorder="1" applyAlignment="1">
      <alignment horizontal="center" vertical="center" wrapText="1" readingOrder="1"/>
    </xf>
    <xf numFmtId="0" fontId="8" fillId="2" borderId="53" xfId="0" applyFont="1" applyFill="1" applyBorder="1" applyAlignment="1">
      <alignment horizontal="center" vertical="center" wrapText="1" readingOrder="1"/>
    </xf>
    <xf numFmtId="0" fontId="1" fillId="0" borderId="36" xfId="0" applyFont="1" applyBorder="1" applyAlignment="1">
      <alignment horizontal="center" vertical="center" wrapText="1" readingOrder="1"/>
    </xf>
    <xf numFmtId="0" fontId="1" fillId="0" borderId="21" xfId="0" applyFont="1" applyBorder="1" applyAlignment="1">
      <alignment horizontal="center" vertical="center" wrapText="1" readingOrder="1"/>
    </xf>
    <xf numFmtId="0" fontId="1" fillId="0" borderId="48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25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4" fontId="1" fillId="0" borderId="64" xfId="0" applyNumberFormat="1" applyFont="1" applyBorder="1" applyAlignment="1">
      <alignment horizontal="center" vertical="center" wrapText="1" readingOrder="1"/>
    </xf>
    <xf numFmtId="4" fontId="1" fillId="0" borderId="23" xfId="0" applyNumberFormat="1" applyFont="1" applyBorder="1" applyAlignment="1">
      <alignment horizontal="center" vertical="center" wrapText="1" readingOrder="1"/>
    </xf>
    <xf numFmtId="4" fontId="1" fillId="0" borderId="65" xfId="0" applyNumberFormat="1" applyFont="1" applyBorder="1" applyAlignment="1">
      <alignment horizontal="center" vertical="center" wrapText="1" readingOrder="1"/>
    </xf>
    <xf numFmtId="0" fontId="1" fillId="9" borderId="83" xfId="0" applyFont="1" applyFill="1" applyBorder="1" applyAlignment="1">
      <alignment horizontal="center" vertical="center" wrapText="1" readingOrder="1"/>
    </xf>
    <xf numFmtId="0" fontId="1" fillId="9" borderId="84" xfId="0" applyFont="1" applyFill="1" applyBorder="1" applyAlignment="1">
      <alignment horizontal="center" vertical="center" wrapText="1" readingOrder="1"/>
    </xf>
    <xf numFmtId="0" fontId="8" fillId="11" borderId="44" xfId="0" applyFont="1" applyFill="1" applyBorder="1" applyAlignment="1">
      <alignment horizontal="center" vertical="center" textRotation="90" wrapText="1" readingOrder="1"/>
    </xf>
    <xf numFmtId="0" fontId="8" fillId="11" borderId="45" xfId="0" applyFont="1" applyFill="1" applyBorder="1" applyAlignment="1">
      <alignment horizontal="center" vertical="center" textRotation="90" wrapText="1" readingOrder="1"/>
    </xf>
    <xf numFmtId="0" fontId="8" fillId="11" borderId="54" xfId="0" applyFont="1" applyFill="1" applyBorder="1" applyAlignment="1">
      <alignment horizontal="center" vertical="center" textRotation="90" wrapText="1" readingOrder="1"/>
    </xf>
    <xf numFmtId="0" fontId="2" fillId="6" borderId="1" xfId="0" applyFont="1" applyFill="1" applyBorder="1" applyAlignment="1">
      <alignment horizontal="center" wrapText="1" readingOrder="1"/>
    </xf>
    <xf numFmtId="0" fontId="9" fillId="0" borderId="35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wrapText="1" readingOrder="1"/>
    </xf>
    <xf numFmtId="0" fontId="9" fillId="0" borderId="29" xfId="0" applyFont="1" applyBorder="1" applyAlignment="1">
      <alignment horizontal="center" vertical="center" wrapText="1" readingOrder="1"/>
    </xf>
    <xf numFmtId="0" fontId="9" fillId="0" borderId="32" xfId="0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horizontal="center" vertical="center" wrapText="1" readingOrder="1"/>
    </xf>
    <xf numFmtId="0" fontId="9" fillId="0" borderId="28" xfId="0" applyFont="1" applyBorder="1" applyAlignment="1">
      <alignment horizontal="center" vertical="center" wrapText="1" readingOrder="1"/>
    </xf>
    <xf numFmtId="0" fontId="9" fillId="0" borderId="8" xfId="0" applyFont="1" applyBorder="1" applyAlignment="1">
      <alignment horizontal="center" vertical="center" wrapText="1" readingOrder="1"/>
    </xf>
    <xf numFmtId="0" fontId="9" fillId="0" borderId="33" xfId="0" applyFont="1" applyBorder="1" applyAlignment="1">
      <alignment horizontal="center" vertical="center" wrapText="1" readingOrder="1"/>
    </xf>
    <xf numFmtId="0" fontId="1" fillId="0" borderId="22" xfId="0" applyFont="1" applyBorder="1" applyAlignment="1">
      <alignment horizontal="center" vertical="center" wrapText="1" readingOrder="1"/>
    </xf>
    <xf numFmtId="0" fontId="1" fillId="0" borderId="23" xfId="0" applyFont="1" applyBorder="1" applyAlignment="1">
      <alignment horizontal="center" vertical="center" wrapText="1" readingOrder="1"/>
    </xf>
    <xf numFmtId="0" fontId="1" fillId="0" borderId="24" xfId="0" applyFont="1" applyBorder="1" applyAlignment="1">
      <alignment horizontal="center" vertical="center" wrapText="1" readingOrder="1"/>
    </xf>
    <xf numFmtId="0" fontId="1" fillId="0" borderId="16" xfId="0" applyFont="1" applyBorder="1" applyAlignment="1">
      <alignment horizontal="center" vertical="center" wrapText="1" readingOrder="1"/>
    </xf>
    <xf numFmtId="0" fontId="1" fillId="0" borderId="17" xfId="0" applyFont="1" applyBorder="1" applyAlignment="1">
      <alignment horizontal="center" vertical="center" wrapText="1" readingOrder="1"/>
    </xf>
    <xf numFmtId="0" fontId="5" fillId="8" borderId="44" xfId="0" applyFont="1" applyFill="1" applyBorder="1" applyAlignment="1">
      <alignment horizontal="center" vertical="center" wrapText="1"/>
    </xf>
    <xf numFmtId="0" fontId="5" fillId="8" borderId="45" xfId="0" applyFont="1" applyFill="1" applyBorder="1" applyAlignment="1">
      <alignment horizontal="center" vertical="center" wrapText="1"/>
    </xf>
    <xf numFmtId="0" fontId="5" fillId="8" borderId="5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0"/>
  <sheetViews>
    <sheetView tabSelected="1" view="pageBreakPreview" zoomScale="90" zoomScaleNormal="85" zoomScaleSheetLayoutView="90" workbookViewId="0">
      <selection activeCell="Q6" sqref="Q6"/>
    </sheetView>
  </sheetViews>
  <sheetFormatPr defaultRowHeight="15" x14ac:dyDescent="0.25"/>
  <cols>
    <col min="1" max="1" width="11.42578125" customWidth="1"/>
    <col min="2" max="2" width="10.7109375" customWidth="1"/>
    <col min="3" max="3" width="8.140625" customWidth="1"/>
    <col min="4" max="4" width="7.7109375" customWidth="1"/>
    <col min="5" max="5" width="7.7109375" style="1" customWidth="1"/>
    <col min="6" max="6" width="9" customWidth="1"/>
    <col min="7" max="7" width="8.7109375" style="1" customWidth="1"/>
    <col min="8" max="9" width="8.42578125" style="1" customWidth="1"/>
    <col min="10" max="10" width="13.42578125" customWidth="1"/>
    <col min="11" max="11" width="10.140625" style="1" customWidth="1"/>
    <col min="12" max="12" width="9.42578125" style="1" customWidth="1"/>
    <col min="13" max="13" width="9.85546875" style="1" customWidth="1"/>
    <col min="14" max="14" width="9.42578125" style="1" customWidth="1"/>
    <col min="15" max="15" width="11" style="1" customWidth="1"/>
    <col min="16" max="16" width="13.28515625" customWidth="1"/>
    <col min="17" max="17" width="16.7109375" customWidth="1"/>
    <col min="18" max="18" width="13.140625" customWidth="1"/>
    <col min="19" max="19" width="20.28515625" customWidth="1"/>
    <col min="20" max="20" width="5.85546875" customWidth="1"/>
    <col min="21" max="21" width="2.140625" customWidth="1"/>
    <col min="22" max="22" width="14.140625" customWidth="1"/>
    <col min="23" max="23" width="12.5703125" customWidth="1"/>
  </cols>
  <sheetData>
    <row r="1" spans="1:23" s="27" customFormat="1" ht="33.75" customHeight="1" x14ac:dyDescent="0.25">
      <c r="A1" s="147" t="s">
        <v>74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9"/>
    </row>
    <row r="2" spans="1:23" s="1" customFormat="1" ht="18.75" customHeight="1" x14ac:dyDescent="0.25">
      <c r="A2" s="167" t="s">
        <v>71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9"/>
    </row>
    <row r="3" spans="1:23" s="1" customFormat="1" ht="51.75" customHeight="1" thickBot="1" x14ac:dyDescent="0.3">
      <c r="A3" s="174" t="s">
        <v>85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6"/>
    </row>
    <row r="4" spans="1:23" ht="37.5" customHeight="1" thickBot="1" x14ac:dyDescent="0.3">
      <c r="A4" s="182" t="s">
        <v>75</v>
      </c>
      <c r="B4" s="183"/>
      <c r="C4" s="183"/>
      <c r="D4" s="183"/>
      <c r="E4" s="183"/>
      <c r="F4" s="183"/>
      <c r="G4" s="183"/>
      <c r="H4" s="183"/>
      <c r="I4" s="183"/>
      <c r="J4" s="184"/>
      <c r="K4" s="163" t="s">
        <v>65</v>
      </c>
      <c r="L4" s="163"/>
      <c r="M4" s="163"/>
      <c r="N4" s="164"/>
      <c r="O4" s="196" t="s">
        <v>69</v>
      </c>
      <c r="P4" s="150" t="s">
        <v>72</v>
      </c>
      <c r="Q4" s="150"/>
      <c r="R4" s="150"/>
      <c r="S4" s="151"/>
      <c r="T4" s="152" t="s">
        <v>48</v>
      </c>
      <c r="U4" s="153"/>
      <c r="V4" s="154"/>
    </row>
    <row r="5" spans="1:23" ht="62.25" customHeight="1" x14ac:dyDescent="0.25">
      <c r="A5" s="109" t="s">
        <v>0</v>
      </c>
      <c r="B5" s="107" t="s">
        <v>41</v>
      </c>
      <c r="C5" s="107" t="s">
        <v>44</v>
      </c>
      <c r="D5" s="107" t="s">
        <v>45</v>
      </c>
      <c r="E5" s="107" t="s">
        <v>67</v>
      </c>
      <c r="F5" s="107" t="s">
        <v>87</v>
      </c>
      <c r="G5" s="179" t="s">
        <v>76</v>
      </c>
      <c r="H5" s="180"/>
      <c r="I5" s="181"/>
      <c r="J5" s="194" t="s">
        <v>46</v>
      </c>
      <c r="K5" s="170" t="s">
        <v>86</v>
      </c>
      <c r="L5" s="172" t="s">
        <v>64</v>
      </c>
      <c r="M5" s="177" t="s">
        <v>83</v>
      </c>
      <c r="N5" s="165" t="s">
        <v>70</v>
      </c>
      <c r="O5" s="197"/>
      <c r="P5" s="37" t="s">
        <v>66</v>
      </c>
      <c r="Q5" s="42" t="s">
        <v>26</v>
      </c>
      <c r="R5" s="161" t="s">
        <v>68</v>
      </c>
      <c r="S5" s="162"/>
      <c r="T5" s="155"/>
      <c r="U5" s="156"/>
      <c r="V5" s="157"/>
    </row>
    <row r="6" spans="1:23" ht="33.75" customHeight="1" thickBot="1" x14ac:dyDescent="0.3">
      <c r="A6" s="110"/>
      <c r="B6" s="108"/>
      <c r="C6" s="108"/>
      <c r="D6" s="108"/>
      <c r="E6" s="108"/>
      <c r="F6" s="111"/>
      <c r="G6" s="71" t="s">
        <v>77</v>
      </c>
      <c r="H6" s="70" t="s">
        <v>63</v>
      </c>
      <c r="I6" s="70" t="s">
        <v>84</v>
      </c>
      <c r="J6" s="195"/>
      <c r="K6" s="171"/>
      <c r="L6" s="173"/>
      <c r="M6" s="178"/>
      <c r="N6" s="166"/>
      <c r="O6" s="198"/>
      <c r="P6" s="54" t="s">
        <v>12</v>
      </c>
      <c r="Q6" s="50" t="s">
        <v>73</v>
      </c>
      <c r="R6" s="50" t="s">
        <v>1</v>
      </c>
      <c r="S6" s="51" t="s">
        <v>2</v>
      </c>
      <c r="T6" s="158"/>
      <c r="U6" s="159"/>
      <c r="V6" s="160"/>
    </row>
    <row r="7" spans="1:23" ht="15.75" customHeight="1" x14ac:dyDescent="0.25">
      <c r="A7" s="72" t="s">
        <v>3</v>
      </c>
      <c r="B7" s="73" t="s">
        <v>49</v>
      </c>
      <c r="C7" s="74">
        <v>6659</v>
      </c>
      <c r="D7" s="75">
        <v>13318</v>
      </c>
      <c r="E7" s="76">
        <f>(C7+D7)/4</f>
        <v>4994.25</v>
      </c>
      <c r="F7" s="76">
        <f>(D7+C7)*0.1</f>
        <v>1997.7</v>
      </c>
      <c r="G7" s="59">
        <f>D7*0.5</f>
        <v>6659</v>
      </c>
      <c r="H7" s="59">
        <f>D7*0.3</f>
        <v>3995.3999999999996</v>
      </c>
      <c r="I7" s="77">
        <f t="shared" ref="I7:I29" si="0">D7*0.6</f>
        <v>7990.7999999999993</v>
      </c>
      <c r="J7" s="60">
        <f>SUM(C7:H7)+I7</f>
        <v>45614.149999999994</v>
      </c>
      <c r="K7" s="64">
        <v>4240</v>
      </c>
      <c r="L7" s="65">
        <f t="shared" ref="L7:L29" si="1">D7*2</f>
        <v>26636</v>
      </c>
      <c r="M7" s="66">
        <v>15000</v>
      </c>
      <c r="N7" s="67">
        <f>L7+K7*30</f>
        <v>153836</v>
      </c>
      <c r="O7" s="52">
        <f>J7+N7+M7</f>
        <v>214450.15</v>
      </c>
      <c r="P7" s="53">
        <v>8000</v>
      </c>
      <c r="Q7" s="48">
        <v>50000</v>
      </c>
      <c r="R7" s="48">
        <f t="shared" ref="R7:R29" si="2">SUM(P7:Q7)</f>
        <v>58000</v>
      </c>
      <c r="S7" s="49">
        <f>R7*30</f>
        <v>1740000</v>
      </c>
      <c r="T7" s="121">
        <f>O7+S7</f>
        <v>1954450.15</v>
      </c>
      <c r="U7" s="122"/>
      <c r="V7" s="123"/>
      <c r="W7" s="26"/>
    </row>
    <row r="8" spans="1:23" x14ac:dyDescent="0.25">
      <c r="A8" s="9" t="s">
        <v>14</v>
      </c>
      <c r="B8" s="2" t="s">
        <v>49</v>
      </c>
      <c r="C8" s="99">
        <v>6659</v>
      </c>
      <c r="D8" s="3">
        <v>14647</v>
      </c>
      <c r="E8" s="24">
        <f t="shared" ref="E8:E16" si="3">(C8+D8)/4</f>
        <v>5326.5</v>
      </c>
      <c r="F8" s="24">
        <f t="shared" ref="F8:F15" si="4">(D8+C8)*0.1</f>
        <v>2130.6</v>
      </c>
      <c r="G8" s="56">
        <f>D8*0.5</f>
        <v>7323.5</v>
      </c>
      <c r="H8" s="56">
        <f>D8*0.3</f>
        <v>4394.0999999999995</v>
      </c>
      <c r="I8" s="78">
        <f t="shared" si="0"/>
        <v>8788.1999999999989</v>
      </c>
      <c r="J8" s="61">
        <f>SUM(C8:H8)+I8</f>
        <v>49268.899999999994</v>
      </c>
      <c r="K8" s="68">
        <v>4240</v>
      </c>
      <c r="L8" s="28">
        <f t="shared" si="1"/>
        <v>29294</v>
      </c>
      <c r="M8" s="63">
        <v>15000</v>
      </c>
      <c r="N8" s="40">
        <f t="shared" ref="N8:N16" si="5">L8+K8*30</f>
        <v>156494</v>
      </c>
      <c r="O8" s="39">
        <f>K8*30+J8+L8+M8</f>
        <v>220762.9</v>
      </c>
      <c r="P8" s="38">
        <v>8000</v>
      </c>
      <c r="Q8" s="3">
        <v>50000</v>
      </c>
      <c r="R8" s="3">
        <f t="shared" si="2"/>
        <v>58000</v>
      </c>
      <c r="S8" s="24">
        <f t="shared" ref="S8:S16" si="6">R8*30</f>
        <v>1740000</v>
      </c>
      <c r="T8" s="121">
        <f t="shared" ref="T8:T16" si="7">O8+S8</f>
        <v>1960762.9</v>
      </c>
      <c r="U8" s="122"/>
      <c r="V8" s="123"/>
      <c r="W8" s="26"/>
    </row>
    <row r="9" spans="1:23" x14ac:dyDescent="0.25">
      <c r="A9" s="9" t="s">
        <v>15</v>
      </c>
      <c r="B9" s="2" t="s">
        <v>50</v>
      </c>
      <c r="C9" s="25">
        <v>7324</v>
      </c>
      <c r="D9" s="3">
        <v>15981</v>
      </c>
      <c r="E9" s="24">
        <f t="shared" si="3"/>
        <v>5826.25</v>
      </c>
      <c r="F9" s="24">
        <f t="shared" si="4"/>
        <v>2330.5</v>
      </c>
      <c r="G9" s="56">
        <f>D9*0.5</f>
        <v>7990.5</v>
      </c>
      <c r="H9" s="56">
        <f>D9*0.3</f>
        <v>4794.3</v>
      </c>
      <c r="I9" s="78">
        <f t="shared" si="0"/>
        <v>9588.6</v>
      </c>
      <c r="J9" s="61">
        <f>SUM(C9:H9)+I9</f>
        <v>53835.15</v>
      </c>
      <c r="K9" s="68">
        <v>4240</v>
      </c>
      <c r="L9" s="28">
        <f t="shared" si="1"/>
        <v>31962</v>
      </c>
      <c r="M9" s="63">
        <v>15000</v>
      </c>
      <c r="N9" s="40">
        <f t="shared" si="5"/>
        <v>159162</v>
      </c>
      <c r="O9" s="39">
        <f>K9*30+J9+L9+M10</f>
        <v>227997.15</v>
      </c>
      <c r="P9" s="38">
        <v>8000</v>
      </c>
      <c r="Q9" s="3">
        <v>50000</v>
      </c>
      <c r="R9" s="3">
        <f t="shared" si="2"/>
        <v>58000</v>
      </c>
      <c r="S9" s="24">
        <f t="shared" si="6"/>
        <v>1740000</v>
      </c>
      <c r="T9" s="121">
        <f t="shared" si="7"/>
        <v>1967997.15</v>
      </c>
      <c r="U9" s="122"/>
      <c r="V9" s="123"/>
      <c r="W9" s="26"/>
    </row>
    <row r="10" spans="1:23" x14ac:dyDescent="0.25">
      <c r="A10" s="9" t="s">
        <v>4</v>
      </c>
      <c r="B10" s="2" t="s">
        <v>51</v>
      </c>
      <c r="C10" s="25">
        <v>7993</v>
      </c>
      <c r="D10" s="3">
        <v>17313</v>
      </c>
      <c r="E10" s="24">
        <f t="shared" si="3"/>
        <v>6326.5</v>
      </c>
      <c r="F10" s="24">
        <f t="shared" si="4"/>
        <v>2530.6000000000004</v>
      </c>
      <c r="G10" s="56">
        <f>D10*0.5</f>
        <v>8656.5</v>
      </c>
      <c r="H10" s="56">
        <f>D10*0.3</f>
        <v>5193.8999999999996</v>
      </c>
      <c r="I10" s="78">
        <f t="shared" si="0"/>
        <v>10387.799999999999</v>
      </c>
      <c r="J10" s="61">
        <f>SUM(C10:H10)+I10</f>
        <v>58401.3</v>
      </c>
      <c r="K10" s="68">
        <v>4240</v>
      </c>
      <c r="L10" s="28">
        <f t="shared" si="1"/>
        <v>34626</v>
      </c>
      <c r="M10" s="63">
        <v>15000</v>
      </c>
      <c r="N10" s="40">
        <f t="shared" si="5"/>
        <v>161826</v>
      </c>
      <c r="O10" s="39">
        <f>K10*30+J10+L10+M11</f>
        <v>235227.3</v>
      </c>
      <c r="P10" s="38">
        <v>8000</v>
      </c>
      <c r="Q10" s="3">
        <v>50000</v>
      </c>
      <c r="R10" s="3">
        <f t="shared" si="2"/>
        <v>58000</v>
      </c>
      <c r="S10" s="24">
        <f t="shared" si="6"/>
        <v>1740000</v>
      </c>
      <c r="T10" s="121">
        <f t="shared" si="7"/>
        <v>1975227.3</v>
      </c>
      <c r="U10" s="122"/>
      <c r="V10" s="123"/>
      <c r="W10" s="26"/>
    </row>
    <row r="11" spans="1:23" x14ac:dyDescent="0.25">
      <c r="A11" s="9" t="s">
        <v>16</v>
      </c>
      <c r="B11" s="2" t="s">
        <v>52</v>
      </c>
      <c r="C11" s="25">
        <v>8657</v>
      </c>
      <c r="D11" s="3">
        <v>19976</v>
      </c>
      <c r="E11" s="24">
        <f t="shared" si="3"/>
        <v>7158.25</v>
      </c>
      <c r="F11" s="24">
        <f t="shared" si="4"/>
        <v>2863.3</v>
      </c>
      <c r="G11" s="56"/>
      <c r="H11" s="56">
        <f>D11*0.3</f>
        <v>5992.8</v>
      </c>
      <c r="I11" s="78">
        <f t="shared" si="0"/>
        <v>11985.6</v>
      </c>
      <c r="J11" s="61">
        <f>SUM(C11:H11)+I12</f>
        <v>58230.150000000009</v>
      </c>
      <c r="K11" s="68">
        <v>4240</v>
      </c>
      <c r="L11" s="28">
        <f t="shared" si="1"/>
        <v>39952</v>
      </c>
      <c r="M11" s="63">
        <v>15000</v>
      </c>
      <c r="N11" s="40">
        <f t="shared" si="5"/>
        <v>167152</v>
      </c>
      <c r="O11" s="39">
        <f>K11*30+J11+L11+M12</f>
        <v>240382.15000000002</v>
      </c>
      <c r="P11" s="38">
        <v>8000</v>
      </c>
      <c r="Q11" s="3">
        <v>50000</v>
      </c>
      <c r="R11" s="3">
        <f t="shared" si="2"/>
        <v>58000</v>
      </c>
      <c r="S11" s="24">
        <f t="shared" si="6"/>
        <v>1740000</v>
      </c>
      <c r="T11" s="121">
        <f t="shared" si="7"/>
        <v>1980382.15</v>
      </c>
      <c r="U11" s="122"/>
      <c r="V11" s="123"/>
      <c r="W11" s="26"/>
    </row>
    <row r="12" spans="1:23" x14ac:dyDescent="0.25">
      <c r="A12" s="9" t="s">
        <v>17</v>
      </c>
      <c r="B12" s="2" t="s">
        <v>53</v>
      </c>
      <c r="C12" s="25">
        <v>9323</v>
      </c>
      <c r="D12" s="3">
        <v>22638</v>
      </c>
      <c r="E12" s="24">
        <f t="shared" si="3"/>
        <v>7990.25</v>
      </c>
      <c r="F12" s="24">
        <f t="shared" si="4"/>
        <v>3196.1000000000004</v>
      </c>
      <c r="G12" s="56"/>
      <c r="H12" s="56"/>
      <c r="I12" s="78">
        <f t="shared" si="0"/>
        <v>13582.8</v>
      </c>
      <c r="J12" s="61">
        <f>SUM(C12:H12)+I12+I12</f>
        <v>70312.95</v>
      </c>
      <c r="K12" s="68">
        <v>4240</v>
      </c>
      <c r="L12" s="28">
        <f t="shared" si="1"/>
        <v>45276</v>
      </c>
      <c r="M12" s="63">
        <v>15000</v>
      </c>
      <c r="N12" s="40">
        <f t="shared" si="5"/>
        <v>172476</v>
      </c>
      <c r="O12" s="39">
        <f>K12*30+J12+L12+M12</f>
        <v>257788.95</v>
      </c>
      <c r="P12" s="38">
        <v>8000</v>
      </c>
      <c r="Q12" s="3">
        <v>50000</v>
      </c>
      <c r="R12" s="3">
        <f t="shared" si="2"/>
        <v>58000</v>
      </c>
      <c r="S12" s="24">
        <f t="shared" si="6"/>
        <v>1740000</v>
      </c>
      <c r="T12" s="121">
        <f t="shared" si="7"/>
        <v>1997788.95</v>
      </c>
      <c r="U12" s="122"/>
      <c r="V12" s="123"/>
      <c r="W12" s="26"/>
    </row>
    <row r="13" spans="1:23" x14ac:dyDescent="0.25">
      <c r="A13" s="9" t="s">
        <v>18</v>
      </c>
      <c r="B13" s="2" t="s">
        <v>54</v>
      </c>
      <c r="C13" s="25">
        <v>9040</v>
      </c>
      <c r="D13" s="3">
        <v>21691</v>
      </c>
      <c r="E13" s="24">
        <f t="shared" si="3"/>
        <v>7682.75</v>
      </c>
      <c r="F13" s="24">
        <f t="shared" si="4"/>
        <v>3073.1000000000004</v>
      </c>
      <c r="G13" s="56"/>
      <c r="H13" s="56"/>
      <c r="I13" s="78">
        <f t="shared" si="0"/>
        <v>13014.6</v>
      </c>
      <c r="J13" s="61">
        <f>SUM(C13:H13)+I14+I14</f>
        <v>67054.05</v>
      </c>
      <c r="K13" s="68">
        <v>4240</v>
      </c>
      <c r="L13" s="28">
        <f t="shared" si="1"/>
        <v>43382</v>
      </c>
      <c r="M13" s="63">
        <v>15000</v>
      </c>
      <c r="N13" s="40">
        <f t="shared" si="5"/>
        <v>170582</v>
      </c>
      <c r="O13" s="39">
        <f>K13*30+J13+L13+M14</f>
        <v>252636.05</v>
      </c>
      <c r="P13" s="38">
        <v>8000</v>
      </c>
      <c r="Q13" s="3">
        <v>50000</v>
      </c>
      <c r="R13" s="3">
        <f t="shared" si="2"/>
        <v>58000</v>
      </c>
      <c r="S13" s="24">
        <f t="shared" si="6"/>
        <v>1740000</v>
      </c>
      <c r="T13" s="121">
        <f t="shared" si="7"/>
        <v>1992636.05</v>
      </c>
      <c r="U13" s="122"/>
      <c r="V13" s="123"/>
      <c r="W13" s="26"/>
    </row>
    <row r="14" spans="1:23" x14ac:dyDescent="0.25">
      <c r="A14" s="9" t="s">
        <v>5</v>
      </c>
      <c r="B14" s="2" t="s">
        <v>55</v>
      </c>
      <c r="C14" s="25">
        <v>10654</v>
      </c>
      <c r="D14" s="3">
        <v>21306</v>
      </c>
      <c r="E14" s="24">
        <f t="shared" si="3"/>
        <v>7990</v>
      </c>
      <c r="F14" s="24">
        <f t="shared" si="4"/>
        <v>3196</v>
      </c>
      <c r="G14" s="56"/>
      <c r="H14" s="56"/>
      <c r="I14" s="78">
        <f t="shared" si="0"/>
        <v>12783.6</v>
      </c>
      <c r="J14" s="61">
        <f t="shared" ref="J14:J19" si="8">SUM(C14:H14)+I14</f>
        <v>55929.599999999999</v>
      </c>
      <c r="K14" s="68">
        <v>4240</v>
      </c>
      <c r="L14" s="28">
        <f t="shared" si="1"/>
        <v>42612</v>
      </c>
      <c r="M14" s="63">
        <v>15000</v>
      </c>
      <c r="N14" s="40">
        <f t="shared" si="5"/>
        <v>169812</v>
      </c>
      <c r="O14" s="39">
        <f>K14*30+J14+L14+M15</f>
        <v>240741.6</v>
      </c>
      <c r="P14" s="38">
        <v>8000</v>
      </c>
      <c r="Q14" s="3">
        <v>50000</v>
      </c>
      <c r="R14" s="3">
        <f t="shared" si="2"/>
        <v>58000</v>
      </c>
      <c r="S14" s="24">
        <f t="shared" si="6"/>
        <v>1740000</v>
      </c>
      <c r="T14" s="121">
        <f t="shared" si="7"/>
        <v>1980741.6</v>
      </c>
      <c r="U14" s="122"/>
      <c r="V14" s="123"/>
      <c r="W14" s="26"/>
    </row>
    <row r="15" spans="1:23" x14ac:dyDescent="0.25">
      <c r="A15" s="80" t="s">
        <v>18</v>
      </c>
      <c r="B15" s="81" t="s">
        <v>56</v>
      </c>
      <c r="C15" s="25">
        <v>11320</v>
      </c>
      <c r="D15" s="3">
        <v>23969</v>
      </c>
      <c r="E15" s="84">
        <f t="shared" si="3"/>
        <v>8822.25</v>
      </c>
      <c r="F15" s="84">
        <f t="shared" si="4"/>
        <v>3528.9</v>
      </c>
      <c r="G15" s="56"/>
      <c r="H15" s="56"/>
      <c r="I15" s="78">
        <f t="shared" si="0"/>
        <v>14381.4</v>
      </c>
      <c r="J15" s="61">
        <f t="shared" si="8"/>
        <v>62021.55</v>
      </c>
      <c r="K15" s="68">
        <v>4240</v>
      </c>
      <c r="L15" s="28">
        <f t="shared" si="1"/>
        <v>47938</v>
      </c>
      <c r="M15" s="63">
        <v>15000</v>
      </c>
      <c r="N15" s="40">
        <f t="shared" si="5"/>
        <v>175138</v>
      </c>
      <c r="O15" s="39">
        <f>K15*30+J15+L15+M15</f>
        <v>252159.55</v>
      </c>
      <c r="P15" s="38">
        <v>8000</v>
      </c>
      <c r="Q15" s="3">
        <v>50000</v>
      </c>
      <c r="R15" s="3">
        <f t="shared" si="2"/>
        <v>58000</v>
      </c>
      <c r="S15" s="24">
        <f t="shared" si="6"/>
        <v>1740000</v>
      </c>
      <c r="T15" s="121">
        <f t="shared" si="7"/>
        <v>1992159.55</v>
      </c>
      <c r="U15" s="122"/>
      <c r="V15" s="123"/>
      <c r="W15" s="26"/>
    </row>
    <row r="16" spans="1:23" x14ac:dyDescent="0.25">
      <c r="A16" s="91" t="s">
        <v>6</v>
      </c>
      <c r="B16" s="92" t="s">
        <v>57</v>
      </c>
      <c r="C16" s="82">
        <v>13318</v>
      </c>
      <c r="D16" s="83">
        <v>26631</v>
      </c>
      <c r="E16" s="93">
        <f t="shared" si="3"/>
        <v>9987.25</v>
      </c>
      <c r="F16" s="93">
        <f>(D16+C16)*0.1</f>
        <v>3994.9</v>
      </c>
      <c r="G16" s="58"/>
      <c r="H16" s="58"/>
      <c r="I16" s="78">
        <f t="shared" si="0"/>
        <v>15978.599999999999</v>
      </c>
      <c r="J16" s="94">
        <f t="shared" si="8"/>
        <v>69909.75</v>
      </c>
      <c r="K16" s="95">
        <v>4240</v>
      </c>
      <c r="L16" s="96">
        <f t="shared" si="1"/>
        <v>53262</v>
      </c>
      <c r="M16" s="63">
        <v>15000</v>
      </c>
      <c r="N16" s="40">
        <f t="shared" si="5"/>
        <v>180462</v>
      </c>
      <c r="O16" s="97">
        <f>K16*30+J16+L16+M16</f>
        <v>265371.75</v>
      </c>
      <c r="P16" s="98">
        <v>8000</v>
      </c>
      <c r="Q16" s="83">
        <v>50000</v>
      </c>
      <c r="R16" s="83">
        <f t="shared" si="2"/>
        <v>58000</v>
      </c>
      <c r="S16" s="84">
        <f t="shared" si="6"/>
        <v>1740000</v>
      </c>
      <c r="T16" s="121">
        <f t="shared" si="7"/>
        <v>2005371.75</v>
      </c>
      <c r="U16" s="122"/>
      <c r="V16" s="123"/>
      <c r="W16" s="26"/>
    </row>
    <row r="17" spans="1:23" s="1" customFormat="1" x14ac:dyDescent="0.25">
      <c r="A17" s="20" t="s">
        <v>28</v>
      </c>
      <c r="B17" s="21" t="s">
        <v>57</v>
      </c>
      <c r="C17" s="22">
        <v>13318</v>
      </c>
      <c r="D17" s="58">
        <v>27298</v>
      </c>
      <c r="E17" s="58">
        <f>(C17+D17)/4</f>
        <v>10154</v>
      </c>
      <c r="F17" s="58">
        <f>(C17+D17)*0.1</f>
        <v>4061.6000000000004</v>
      </c>
      <c r="G17" s="58"/>
      <c r="H17" s="58"/>
      <c r="I17" s="78">
        <f t="shared" si="0"/>
        <v>16378.8</v>
      </c>
      <c r="J17" s="100">
        <f t="shared" si="8"/>
        <v>71210.399999999994</v>
      </c>
      <c r="K17" s="87">
        <v>4240</v>
      </c>
      <c r="L17" s="88">
        <f t="shared" si="1"/>
        <v>54596</v>
      </c>
      <c r="M17" s="63">
        <v>15000</v>
      </c>
      <c r="N17" s="40">
        <f>L17+K17*30</f>
        <v>181796</v>
      </c>
      <c r="O17" s="89">
        <f t="shared" ref="O17:O29" si="9">K17*30+J17+L17+M17</f>
        <v>268006.40000000002</v>
      </c>
      <c r="P17" s="90">
        <v>8000</v>
      </c>
      <c r="Q17" s="48">
        <v>50000</v>
      </c>
      <c r="R17" s="48">
        <f t="shared" si="2"/>
        <v>58000</v>
      </c>
      <c r="S17" s="49">
        <f>R17*30</f>
        <v>1740000</v>
      </c>
      <c r="T17" s="118">
        <f>O17+S17</f>
        <v>2008006.4</v>
      </c>
      <c r="U17" s="119"/>
      <c r="V17" s="120"/>
      <c r="W17" s="26"/>
    </row>
    <row r="18" spans="1:23" s="1" customFormat="1" x14ac:dyDescent="0.25">
      <c r="A18" s="10" t="s">
        <v>29</v>
      </c>
      <c r="B18" s="36" t="s">
        <v>58</v>
      </c>
      <c r="C18" s="22">
        <v>13983</v>
      </c>
      <c r="D18" s="56">
        <v>27965</v>
      </c>
      <c r="E18" s="58">
        <f t="shared" ref="E18:E29" si="10">(C18+D18)/4</f>
        <v>10487</v>
      </c>
      <c r="F18" s="56">
        <f t="shared" ref="F18:F19" si="11">(C18+D18)*0.15</f>
        <v>6292.2</v>
      </c>
      <c r="G18" s="56"/>
      <c r="H18" s="56"/>
      <c r="I18" s="78">
        <f t="shared" si="0"/>
        <v>16779</v>
      </c>
      <c r="J18" s="101">
        <f t="shared" si="8"/>
        <v>75506.2</v>
      </c>
      <c r="K18" s="44">
        <v>4240</v>
      </c>
      <c r="L18" s="28">
        <f t="shared" si="1"/>
        <v>55930</v>
      </c>
      <c r="M18" s="63">
        <v>15000</v>
      </c>
      <c r="N18" s="40">
        <f>L18+K18*30</f>
        <v>183130</v>
      </c>
      <c r="O18" s="30">
        <f t="shared" si="9"/>
        <v>273636.2</v>
      </c>
      <c r="P18" s="4">
        <v>8000</v>
      </c>
      <c r="Q18" s="3">
        <v>50000</v>
      </c>
      <c r="R18" s="3">
        <f t="shared" si="2"/>
        <v>58000</v>
      </c>
      <c r="S18" s="24">
        <f t="shared" ref="S18:S29" si="12">R18*30</f>
        <v>1740000</v>
      </c>
      <c r="T18" s="121">
        <f t="shared" ref="T18:T29" si="13">O18+S18</f>
        <v>2013636.2</v>
      </c>
      <c r="U18" s="122"/>
      <c r="V18" s="123"/>
      <c r="W18" s="26"/>
    </row>
    <row r="19" spans="1:23" s="1" customFormat="1" x14ac:dyDescent="0.25">
      <c r="A19" s="10" t="s">
        <v>30</v>
      </c>
      <c r="B19" s="36" t="s">
        <v>58</v>
      </c>
      <c r="C19" s="22">
        <v>13983</v>
      </c>
      <c r="D19" s="56">
        <v>28629</v>
      </c>
      <c r="E19" s="58">
        <f t="shared" si="10"/>
        <v>10653</v>
      </c>
      <c r="F19" s="56">
        <f t="shared" si="11"/>
        <v>6391.8</v>
      </c>
      <c r="G19" s="56"/>
      <c r="H19" s="56"/>
      <c r="I19" s="78">
        <f t="shared" si="0"/>
        <v>17177.399999999998</v>
      </c>
      <c r="J19" s="101">
        <f t="shared" si="8"/>
        <v>76834.2</v>
      </c>
      <c r="K19" s="44">
        <v>4240</v>
      </c>
      <c r="L19" s="28">
        <f t="shared" si="1"/>
        <v>57258</v>
      </c>
      <c r="M19" s="63">
        <v>15000</v>
      </c>
      <c r="N19" s="40">
        <f t="shared" ref="N19:N29" si="14">L19+K19*30</f>
        <v>184458</v>
      </c>
      <c r="O19" s="30">
        <f t="shared" si="9"/>
        <v>276292.2</v>
      </c>
      <c r="P19" s="4">
        <v>8000</v>
      </c>
      <c r="Q19" s="3">
        <v>50000</v>
      </c>
      <c r="R19" s="3">
        <f t="shared" si="2"/>
        <v>58000</v>
      </c>
      <c r="S19" s="24">
        <f t="shared" si="12"/>
        <v>1740000</v>
      </c>
      <c r="T19" s="121">
        <f t="shared" si="13"/>
        <v>2016292.2</v>
      </c>
      <c r="U19" s="122"/>
      <c r="V19" s="123"/>
      <c r="W19" s="26"/>
    </row>
    <row r="20" spans="1:23" s="1" customFormat="1" x14ac:dyDescent="0.25">
      <c r="A20" s="10" t="s">
        <v>31</v>
      </c>
      <c r="B20" s="36" t="s">
        <v>59</v>
      </c>
      <c r="C20" s="22">
        <v>14647</v>
      </c>
      <c r="D20" s="56">
        <v>29294</v>
      </c>
      <c r="E20" s="58">
        <f t="shared" si="10"/>
        <v>10985.25</v>
      </c>
      <c r="F20" s="56">
        <f>(C20+D20)*0.15</f>
        <v>6591.15</v>
      </c>
      <c r="G20" s="56"/>
      <c r="H20" s="56"/>
      <c r="I20" s="78">
        <f t="shared" si="0"/>
        <v>17576.399999999998</v>
      </c>
      <c r="J20" s="101">
        <f>SUM(C20:H20)+I21</f>
        <v>79494</v>
      </c>
      <c r="K20" s="44">
        <v>4240</v>
      </c>
      <c r="L20" s="28">
        <f t="shared" si="1"/>
        <v>58588</v>
      </c>
      <c r="M20" s="63">
        <v>15000</v>
      </c>
      <c r="N20" s="40">
        <f t="shared" si="14"/>
        <v>185788</v>
      </c>
      <c r="O20" s="30">
        <f t="shared" si="9"/>
        <v>280282</v>
      </c>
      <c r="P20" s="4">
        <v>8000</v>
      </c>
      <c r="Q20" s="3">
        <v>50000</v>
      </c>
      <c r="R20" s="3">
        <f t="shared" si="2"/>
        <v>58000</v>
      </c>
      <c r="S20" s="24">
        <f t="shared" si="12"/>
        <v>1740000</v>
      </c>
      <c r="T20" s="121">
        <f t="shared" si="13"/>
        <v>2020282</v>
      </c>
      <c r="U20" s="122"/>
      <c r="V20" s="123"/>
      <c r="W20" s="26"/>
    </row>
    <row r="21" spans="1:23" s="1" customFormat="1" x14ac:dyDescent="0.25">
      <c r="A21" s="10" t="s">
        <v>32</v>
      </c>
      <c r="B21" s="36" t="s">
        <v>59</v>
      </c>
      <c r="C21" s="22">
        <v>15316</v>
      </c>
      <c r="D21" s="56">
        <v>29961</v>
      </c>
      <c r="E21" s="58">
        <f t="shared" si="10"/>
        <v>11319.25</v>
      </c>
      <c r="F21" s="56">
        <f t="shared" ref="F21" si="15">(C21+D21)*0.15</f>
        <v>6791.55</v>
      </c>
      <c r="G21" s="56"/>
      <c r="H21" s="56"/>
      <c r="I21" s="78">
        <f t="shared" si="0"/>
        <v>17976.599999999999</v>
      </c>
      <c r="J21" s="101">
        <f t="shared" ref="J21:J29" si="16">SUM(C21:H21)+I21</f>
        <v>81364.399999999994</v>
      </c>
      <c r="K21" s="44">
        <v>4240</v>
      </c>
      <c r="L21" s="28">
        <f t="shared" si="1"/>
        <v>59922</v>
      </c>
      <c r="M21" s="63">
        <v>15000</v>
      </c>
      <c r="N21" s="40">
        <f t="shared" si="14"/>
        <v>187122</v>
      </c>
      <c r="O21" s="30">
        <f t="shared" si="9"/>
        <v>283486.40000000002</v>
      </c>
      <c r="P21" s="4">
        <v>8000</v>
      </c>
      <c r="Q21" s="3">
        <v>50000</v>
      </c>
      <c r="R21" s="3">
        <f t="shared" si="2"/>
        <v>58000</v>
      </c>
      <c r="S21" s="24">
        <f t="shared" si="12"/>
        <v>1740000</v>
      </c>
      <c r="T21" s="121">
        <f t="shared" si="13"/>
        <v>2023486.4</v>
      </c>
      <c r="U21" s="122"/>
      <c r="V21" s="123"/>
      <c r="W21" s="26"/>
    </row>
    <row r="22" spans="1:23" s="1" customFormat="1" x14ac:dyDescent="0.25">
      <c r="A22" s="10" t="s">
        <v>33</v>
      </c>
      <c r="B22" s="36" t="s">
        <v>60</v>
      </c>
      <c r="C22" s="22">
        <v>13860</v>
      </c>
      <c r="D22" s="56">
        <v>30626</v>
      </c>
      <c r="E22" s="58">
        <f t="shared" si="10"/>
        <v>11121.5</v>
      </c>
      <c r="F22" s="56">
        <f>(C22+D22)*0.2</f>
        <v>8897.2000000000007</v>
      </c>
      <c r="G22" s="56"/>
      <c r="H22" s="56"/>
      <c r="I22" s="78">
        <f t="shared" si="0"/>
        <v>18375.599999999999</v>
      </c>
      <c r="J22" s="101">
        <f t="shared" si="16"/>
        <v>82880.299999999988</v>
      </c>
      <c r="K22" s="44">
        <v>4240</v>
      </c>
      <c r="L22" s="28">
        <f t="shared" si="1"/>
        <v>61252</v>
      </c>
      <c r="M22" s="62">
        <v>15000</v>
      </c>
      <c r="N22" s="40">
        <f t="shared" si="14"/>
        <v>188452</v>
      </c>
      <c r="O22" s="30">
        <f t="shared" si="9"/>
        <v>286332.3</v>
      </c>
      <c r="P22" s="4">
        <v>8000</v>
      </c>
      <c r="Q22" s="3">
        <v>50000</v>
      </c>
      <c r="R22" s="3">
        <f t="shared" si="2"/>
        <v>58000</v>
      </c>
      <c r="S22" s="24">
        <f t="shared" si="12"/>
        <v>1740000</v>
      </c>
      <c r="T22" s="121">
        <f t="shared" si="13"/>
        <v>2026332.3</v>
      </c>
      <c r="U22" s="122"/>
      <c r="V22" s="123"/>
      <c r="W22" s="26"/>
    </row>
    <row r="23" spans="1:23" s="1" customFormat="1" x14ac:dyDescent="0.25">
      <c r="A23" s="10" t="s">
        <v>34</v>
      </c>
      <c r="B23" s="36" t="s">
        <v>60</v>
      </c>
      <c r="C23" s="22">
        <v>13860</v>
      </c>
      <c r="D23" s="56">
        <v>31292</v>
      </c>
      <c r="E23" s="58">
        <f t="shared" si="10"/>
        <v>11288</v>
      </c>
      <c r="F23" s="56">
        <f>(C23+D23)*0.2</f>
        <v>9030.4</v>
      </c>
      <c r="G23" s="56"/>
      <c r="H23" s="56"/>
      <c r="I23" s="78">
        <f t="shared" si="0"/>
        <v>18775.2</v>
      </c>
      <c r="J23" s="101">
        <f t="shared" si="16"/>
        <v>84245.6</v>
      </c>
      <c r="K23" s="44">
        <v>4240</v>
      </c>
      <c r="L23" s="28">
        <f t="shared" si="1"/>
        <v>62584</v>
      </c>
      <c r="M23" s="63">
        <v>15000</v>
      </c>
      <c r="N23" s="40">
        <f t="shared" si="14"/>
        <v>189784</v>
      </c>
      <c r="O23" s="30">
        <f t="shared" si="9"/>
        <v>289029.59999999998</v>
      </c>
      <c r="P23" s="4">
        <v>8000</v>
      </c>
      <c r="Q23" s="3">
        <v>50000</v>
      </c>
      <c r="R23" s="3">
        <f t="shared" si="2"/>
        <v>58000</v>
      </c>
      <c r="S23" s="24">
        <f t="shared" si="12"/>
        <v>1740000</v>
      </c>
      <c r="T23" s="121">
        <f t="shared" si="13"/>
        <v>2029029.6</v>
      </c>
      <c r="U23" s="122"/>
      <c r="V23" s="123"/>
      <c r="W23" s="26"/>
    </row>
    <row r="24" spans="1:23" s="1" customFormat="1" x14ac:dyDescent="0.25">
      <c r="A24" s="10" t="s">
        <v>35</v>
      </c>
      <c r="B24" s="36" t="s">
        <v>61</v>
      </c>
      <c r="C24" s="22">
        <v>15981</v>
      </c>
      <c r="D24" s="56">
        <v>31959</v>
      </c>
      <c r="E24" s="58">
        <f t="shared" si="10"/>
        <v>11985</v>
      </c>
      <c r="F24" s="56">
        <f>(C24+D24)*0.25</f>
        <v>11985</v>
      </c>
      <c r="G24" s="56"/>
      <c r="H24" s="56"/>
      <c r="I24" s="78">
        <f t="shared" si="0"/>
        <v>19175.399999999998</v>
      </c>
      <c r="J24" s="101">
        <f t="shared" si="16"/>
        <v>91085.4</v>
      </c>
      <c r="K24" s="44">
        <v>4240</v>
      </c>
      <c r="L24" s="28">
        <f t="shared" si="1"/>
        <v>63918</v>
      </c>
      <c r="M24" s="63">
        <v>15000</v>
      </c>
      <c r="N24" s="40">
        <f t="shared" si="14"/>
        <v>191118</v>
      </c>
      <c r="O24" s="30">
        <f t="shared" si="9"/>
        <v>297203.40000000002</v>
      </c>
      <c r="P24" s="4">
        <v>8000</v>
      </c>
      <c r="Q24" s="3">
        <v>50000</v>
      </c>
      <c r="R24" s="3">
        <f t="shared" si="2"/>
        <v>58000</v>
      </c>
      <c r="S24" s="24">
        <f t="shared" si="12"/>
        <v>1740000</v>
      </c>
      <c r="T24" s="121">
        <f t="shared" si="13"/>
        <v>2037203.4</v>
      </c>
      <c r="U24" s="122"/>
      <c r="V24" s="123"/>
      <c r="W24" s="26"/>
    </row>
    <row r="25" spans="1:23" s="1" customFormat="1" x14ac:dyDescent="0.25">
      <c r="A25" s="12" t="s">
        <v>36</v>
      </c>
      <c r="B25" s="36" t="s">
        <v>61</v>
      </c>
      <c r="C25" s="22">
        <v>15981</v>
      </c>
      <c r="D25" s="56">
        <v>32623</v>
      </c>
      <c r="E25" s="58">
        <f t="shared" si="10"/>
        <v>12151</v>
      </c>
      <c r="F25" s="56">
        <f t="shared" ref="F25:F27" si="17">(C25+D25)*0.25</f>
        <v>12151</v>
      </c>
      <c r="G25" s="56"/>
      <c r="H25" s="56"/>
      <c r="I25" s="78">
        <f t="shared" si="0"/>
        <v>19573.8</v>
      </c>
      <c r="J25" s="101">
        <f t="shared" si="16"/>
        <v>92479.8</v>
      </c>
      <c r="K25" s="44">
        <v>4240</v>
      </c>
      <c r="L25" s="28">
        <f t="shared" si="1"/>
        <v>65246</v>
      </c>
      <c r="M25" s="63">
        <v>15000</v>
      </c>
      <c r="N25" s="40">
        <f t="shared" si="14"/>
        <v>192446</v>
      </c>
      <c r="O25" s="30">
        <f t="shared" si="9"/>
        <v>299925.8</v>
      </c>
      <c r="P25" s="4">
        <v>8000</v>
      </c>
      <c r="Q25" s="3">
        <v>50000</v>
      </c>
      <c r="R25" s="3">
        <f t="shared" si="2"/>
        <v>58000</v>
      </c>
      <c r="S25" s="24">
        <f t="shared" si="12"/>
        <v>1740000</v>
      </c>
      <c r="T25" s="121">
        <f t="shared" si="13"/>
        <v>2039925.8</v>
      </c>
      <c r="U25" s="122"/>
      <c r="V25" s="123"/>
      <c r="W25" s="26"/>
    </row>
    <row r="26" spans="1:23" s="1" customFormat="1" x14ac:dyDescent="0.25">
      <c r="A26" s="13" t="s">
        <v>37</v>
      </c>
      <c r="B26" s="36" t="s">
        <v>61</v>
      </c>
      <c r="C26" s="22">
        <v>15981</v>
      </c>
      <c r="D26" s="56">
        <v>33289</v>
      </c>
      <c r="E26" s="58">
        <f t="shared" si="10"/>
        <v>12317.5</v>
      </c>
      <c r="F26" s="56">
        <f t="shared" si="17"/>
        <v>12317.5</v>
      </c>
      <c r="G26" s="56"/>
      <c r="H26" s="56"/>
      <c r="I26" s="78">
        <f t="shared" si="0"/>
        <v>19973.399999999998</v>
      </c>
      <c r="J26" s="101">
        <f t="shared" si="16"/>
        <v>93878.399999999994</v>
      </c>
      <c r="K26" s="44">
        <v>4240</v>
      </c>
      <c r="L26" s="28">
        <f t="shared" si="1"/>
        <v>66578</v>
      </c>
      <c r="M26" s="62">
        <v>15000</v>
      </c>
      <c r="N26" s="40">
        <f t="shared" si="14"/>
        <v>193778</v>
      </c>
      <c r="O26" s="30">
        <f t="shared" si="9"/>
        <v>302656.40000000002</v>
      </c>
      <c r="P26" s="14">
        <v>8000</v>
      </c>
      <c r="Q26" s="15">
        <v>50000</v>
      </c>
      <c r="R26" s="3">
        <f t="shared" si="2"/>
        <v>58000</v>
      </c>
      <c r="S26" s="16">
        <f t="shared" si="12"/>
        <v>1740000</v>
      </c>
      <c r="T26" s="121">
        <f t="shared" si="13"/>
        <v>2042656.4</v>
      </c>
      <c r="U26" s="122"/>
      <c r="V26" s="123"/>
      <c r="W26" s="26"/>
    </row>
    <row r="27" spans="1:23" s="1" customFormat="1" x14ac:dyDescent="0.25">
      <c r="A27" s="13" t="s">
        <v>38</v>
      </c>
      <c r="B27" s="36" t="s">
        <v>61</v>
      </c>
      <c r="C27" s="22">
        <v>15981</v>
      </c>
      <c r="D27" s="56">
        <v>33955</v>
      </c>
      <c r="E27" s="58">
        <f t="shared" si="10"/>
        <v>12484</v>
      </c>
      <c r="F27" s="56">
        <f t="shared" si="17"/>
        <v>12484</v>
      </c>
      <c r="G27" s="56"/>
      <c r="H27" s="56"/>
      <c r="I27" s="78">
        <f t="shared" si="0"/>
        <v>20373</v>
      </c>
      <c r="J27" s="101">
        <f t="shared" si="16"/>
        <v>95277</v>
      </c>
      <c r="K27" s="44">
        <v>4240</v>
      </c>
      <c r="L27" s="28">
        <f t="shared" si="1"/>
        <v>67910</v>
      </c>
      <c r="M27" s="63">
        <v>15000</v>
      </c>
      <c r="N27" s="40">
        <f t="shared" si="14"/>
        <v>195110</v>
      </c>
      <c r="O27" s="30">
        <f t="shared" si="9"/>
        <v>305387</v>
      </c>
      <c r="P27" s="11">
        <v>8000</v>
      </c>
      <c r="Q27" s="56">
        <v>50000</v>
      </c>
      <c r="R27" s="3">
        <f t="shared" si="2"/>
        <v>58000</v>
      </c>
      <c r="S27" s="3">
        <f t="shared" si="12"/>
        <v>1740000</v>
      </c>
      <c r="T27" s="121">
        <f t="shared" si="13"/>
        <v>2045387</v>
      </c>
      <c r="U27" s="122"/>
      <c r="V27" s="123"/>
      <c r="W27" s="26"/>
    </row>
    <row r="28" spans="1:23" s="1" customFormat="1" x14ac:dyDescent="0.25">
      <c r="A28" s="13" t="s">
        <v>39</v>
      </c>
      <c r="B28" s="36" t="s">
        <v>61</v>
      </c>
      <c r="C28" s="104">
        <v>15981</v>
      </c>
      <c r="D28" s="56">
        <v>34620</v>
      </c>
      <c r="E28" s="56">
        <f t="shared" si="10"/>
        <v>12650.25</v>
      </c>
      <c r="F28" s="56">
        <f>(C28+D28)*0.3</f>
        <v>15180.3</v>
      </c>
      <c r="G28" s="56"/>
      <c r="H28" s="56"/>
      <c r="I28" s="78">
        <f t="shared" si="0"/>
        <v>20772</v>
      </c>
      <c r="J28" s="101">
        <f t="shared" si="16"/>
        <v>99203.55</v>
      </c>
      <c r="K28" s="44">
        <v>4240</v>
      </c>
      <c r="L28" s="28">
        <f t="shared" si="1"/>
        <v>69240</v>
      </c>
      <c r="M28" s="62">
        <v>15000</v>
      </c>
      <c r="N28" s="40">
        <f t="shared" si="14"/>
        <v>196440</v>
      </c>
      <c r="O28" s="30">
        <f t="shared" si="9"/>
        <v>310643.55</v>
      </c>
      <c r="P28" s="11">
        <v>8000</v>
      </c>
      <c r="Q28" s="56">
        <v>50000</v>
      </c>
      <c r="R28" s="3">
        <f t="shared" si="2"/>
        <v>58000</v>
      </c>
      <c r="S28" s="3">
        <f t="shared" si="12"/>
        <v>1740000</v>
      </c>
      <c r="T28" s="121">
        <f t="shared" si="13"/>
        <v>2050643.55</v>
      </c>
      <c r="U28" s="122"/>
      <c r="V28" s="123"/>
      <c r="W28" s="26"/>
    </row>
    <row r="29" spans="1:23" s="1" customFormat="1" ht="15.75" thickBot="1" x14ac:dyDescent="0.3">
      <c r="A29" s="102" t="s">
        <v>40</v>
      </c>
      <c r="B29" s="103" t="s">
        <v>62</v>
      </c>
      <c r="C29" s="46">
        <v>17313</v>
      </c>
      <c r="D29" s="47">
        <v>35288</v>
      </c>
      <c r="E29" s="47">
        <f t="shared" si="10"/>
        <v>13150.25</v>
      </c>
      <c r="F29" s="47">
        <f>(C29+D29)*0.4</f>
        <v>21040.400000000001</v>
      </c>
      <c r="G29" s="47"/>
      <c r="H29" s="47"/>
      <c r="I29" s="106">
        <f t="shared" si="0"/>
        <v>21172.799999999999</v>
      </c>
      <c r="J29" s="105">
        <f t="shared" si="16"/>
        <v>107964.45</v>
      </c>
      <c r="K29" s="45">
        <v>4240</v>
      </c>
      <c r="L29" s="29">
        <f t="shared" si="1"/>
        <v>70576</v>
      </c>
      <c r="M29" s="69">
        <v>15000</v>
      </c>
      <c r="N29" s="41">
        <f t="shared" si="14"/>
        <v>197776</v>
      </c>
      <c r="O29" s="85">
        <f t="shared" si="9"/>
        <v>320740.45</v>
      </c>
      <c r="P29" s="86">
        <v>8000</v>
      </c>
      <c r="Q29" s="57">
        <v>50000</v>
      </c>
      <c r="R29" s="79">
        <f t="shared" si="2"/>
        <v>58000</v>
      </c>
      <c r="S29" s="79">
        <f t="shared" si="12"/>
        <v>1740000</v>
      </c>
      <c r="T29" s="133">
        <f t="shared" si="13"/>
        <v>2060740.45</v>
      </c>
      <c r="U29" s="134"/>
      <c r="V29" s="135"/>
      <c r="W29" s="26"/>
    </row>
    <row r="30" spans="1:23" ht="19.5" customHeight="1" thickBot="1" x14ac:dyDescent="0.3">
      <c r="A30" s="124" t="s">
        <v>78</v>
      </c>
      <c r="B30" s="125"/>
      <c r="C30" s="125"/>
      <c r="D30" s="125"/>
      <c r="E30" s="125"/>
      <c r="F30" s="125"/>
      <c r="G30" s="125"/>
      <c r="H30" s="125"/>
      <c r="I30" s="126"/>
      <c r="J30" s="144" t="s">
        <v>42</v>
      </c>
      <c r="K30" s="144"/>
      <c r="L30" s="144"/>
      <c r="M30" s="144"/>
      <c r="N30" s="144"/>
      <c r="O30" s="145"/>
      <c r="P30" s="145"/>
      <c r="Q30" s="145"/>
      <c r="R30" s="145"/>
      <c r="S30" s="145"/>
      <c r="T30" s="145"/>
      <c r="U30" s="146"/>
      <c r="V30" s="213" t="s">
        <v>47</v>
      </c>
    </row>
    <row r="31" spans="1:23" ht="10.5" customHeight="1" x14ac:dyDescent="0.25">
      <c r="A31" s="124"/>
      <c r="B31" s="125"/>
      <c r="C31" s="125"/>
      <c r="D31" s="125"/>
      <c r="E31" s="125"/>
      <c r="F31" s="125"/>
      <c r="G31" s="125"/>
      <c r="H31" s="125"/>
      <c r="I31" s="126"/>
      <c r="J31" s="200" t="s">
        <v>80</v>
      </c>
      <c r="K31" s="200"/>
      <c r="L31" s="200"/>
      <c r="M31" s="200"/>
      <c r="N31" s="200"/>
      <c r="O31" s="200"/>
      <c r="P31" s="200"/>
      <c r="Q31" s="200"/>
      <c r="R31" s="200" t="s">
        <v>81</v>
      </c>
      <c r="S31" s="200"/>
      <c r="T31" s="200"/>
      <c r="U31" s="205"/>
      <c r="V31" s="214"/>
    </row>
    <row r="32" spans="1:23" s="1" customFormat="1" ht="15" customHeight="1" thickBot="1" x14ac:dyDescent="0.3">
      <c r="A32" s="127" t="s">
        <v>79</v>
      </c>
      <c r="B32" s="128"/>
      <c r="C32" s="128"/>
      <c r="D32" s="128"/>
      <c r="E32" s="128"/>
      <c r="F32" s="128"/>
      <c r="G32" s="128"/>
      <c r="H32" s="128"/>
      <c r="I32" s="129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6"/>
      <c r="V32" s="214"/>
    </row>
    <row r="33" spans="1:23" ht="27" customHeight="1" x14ac:dyDescent="0.25">
      <c r="A33" s="112" t="s">
        <v>27</v>
      </c>
      <c r="B33" s="113"/>
      <c r="C33" s="113"/>
      <c r="D33" s="113"/>
      <c r="E33" s="113"/>
      <c r="F33" s="113"/>
      <c r="G33" s="113"/>
      <c r="H33" s="113"/>
      <c r="I33" s="114"/>
      <c r="J33" s="202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6"/>
      <c r="V33" s="214"/>
    </row>
    <row r="34" spans="1:23" s="1" customFormat="1" ht="27" customHeight="1" thickBot="1" x14ac:dyDescent="0.3">
      <c r="A34" s="115" t="s">
        <v>82</v>
      </c>
      <c r="B34" s="116"/>
      <c r="C34" s="116"/>
      <c r="D34" s="116"/>
      <c r="E34" s="116"/>
      <c r="F34" s="116"/>
      <c r="G34" s="116"/>
      <c r="H34" s="116"/>
      <c r="I34" s="117"/>
      <c r="J34" s="203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7"/>
      <c r="V34" s="214"/>
    </row>
    <row r="35" spans="1:23" ht="19.5" customHeight="1" x14ac:dyDescent="0.25">
      <c r="A35" s="115" t="s">
        <v>20</v>
      </c>
      <c r="B35" s="116"/>
      <c r="C35" s="116"/>
      <c r="D35" s="116"/>
      <c r="E35" s="116"/>
      <c r="F35" s="116"/>
      <c r="G35" s="116"/>
      <c r="H35" s="116"/>
      <c r="I35" s="117"/>
      <c r="J35" s="139" t="s">
        <v>43</v>
      </c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214"/>
    </row>
    <row r="36" spans="1:23" ht="25.5" customHeight="1" thickBot="1" x14ac:dyDescent="0.3">
      <c r="A36" s="115" t="s">
        <v>21</v>
      </c>
      <c r="B36" s="116"/>
      <c r="C36" s="116"/>
      <c r="D36" s="116"/>
      <c r="E36" s="116"/>
      <c r="F36" s="116"/>
      <c r="G36" s="116"/>
      <c r="H36" s="116"/>
      <c r="I36" s="117"/>
      <c r="J36" s="208" t="s">
        <v>7</v>
      </c>
      <c r="K36" s="209"/>
      <c r="L36" s="209"/>
      <c r="M36" s="209"/>
      <c r="N36" s="209"/>
      <c r="O36" s="209"/>
      <c r="P36" s="209"/>
      <c r="Q36" s="210"/>
      <c r="R36" s="5" t="s">
        <v>19</v>
      </c>
      <c r="S36" s="211" t="s">
        <v>13</v>
      </c>
      <c r="T36" s="212"/>
      <c r="U36" s="212"/>
      <c r="V36" s="215"/>
    </row>
    <row r="37" spans="1:23" ht="15" customHeight="1" x14ac:dyDescent="0.25">
      <c r="A37" s="115" t="s">
        <v>22</v>
      </c>
      <c r="B37" s="116"/>
      <c r="C37" s="116"/>
      <c r="D37" s="116"/>
      <c r="E37" s="116"/>
      <c r="F37" s="116"/>
      <c r="G37" s="116"/>
      <c r="H37" s="116"/>
      <c r="I37" s="117"/>
      <c r="J37" s="141" t="s">
        <v>8</v>
      </c>
      <c r="K37" s="142"/>
      <c r="L37" s="142"/>
      <c r="M37" s="142"/>
      <c r="N37" s="142"/>
      <c r="O37" s="142"/>
      <c r="P37" s="142"/>
      <c r="Q37" s="143"/>
      <c r="R37" s="6">
        <v>3131729.56</v>
      </c>
      <c r="S37" s="191">
        <v>4697594.34</v>
      </c>
      <c r="T37" s="192"/>
      <c r="U37" s="193"/>
      <c r="V37" s="23">
        <f>R37+S37+5000000</f>
        <v>12829323.9</v>
      </c>
    </row>
    <row r="38" spans="1:23" ht="15" customHeight="1" x14ac:dyDescent="0.25">
      <c r="A38" s="115" t="s">
        <v>23</v>
      </c>
      <c r="B38" s="116"/>
      <c r="C38" s="116"/>
      <c r="D38" s="116"/>
      <c r="E38" s="116"/>
      <c r="F38" s="116"/>
      <c r="G38" s="116"/>
      <c r="H38" s="116"/>
      <c r="I38" s="117"/>
      <c r="J38" s="141" t="s">
        <v>9</v>
      </c>
      <c r="K38" s="142"/>
      <c r="L38" s="142"/>
      <c r="M38" s="142"/>
      <c r="N38" s="142"/>
      <c r="O38" s="142"/>
      <c r="P38" s="142"/>
      <c r="Q38" s="143"/>
      <c r="R38" s="6">
        <v>78293.23</v>
      </c>
      <c r="S38" s="185"/>
      <c r="T38" s="186"/>
      <c r="U38" s="187"/>
      <c r="V38" s="17">
        <v>3078293.23</v>
      </c>
    </row>
    <row r="39" spans="1:23" ht="15" customHeight="1" x14ac:dyDescent="0.25">
      <c r="A39" s="115" t="s">
        <v>24</v>
      </c>
      <c r="B39" s="116"/>
      <c r="C39" s="116"/>
      <c r="D39" s="116"/>
      <c r="E39" s="116"/>
      <c r="F39" s="116"/>
      <c r="G39" s="116"/>
      <c r="H39" s="116"/>
      <c r="I39" s="117"/>
      <c r="J39" s="141" t="s">
        <v>10</v>
      </c>
      <c r="K39" s="142"/>
      <c r="L39" s="142"/>
      <c r="M39" s="142"/>
      <c r="N39" s="142"/>
      <c r="O39" s="142"/>
      <c r="P39" s="142"/>
      <c r="Q39" s="143"/>
      <c r="R39" s="7">
        <v>313172.92</v>
      </c>
      <c r="S39" s="185"/>
      <c r="T39" s="186"/>
      <c r="U39" s="187"/>
      <c r="V39" s="17">
        <v>3313172.92</v>
      </c>
    </row>
    <row r="40" spans="1:23" ht="26.25" customHeight="1" thickBot="1" x14ac:dyDescent="0.3">
      <c r="A40" s="130" t="s">
        <v>25</v>
      </c>
      <c r="B40" s="131"/>
      <c r="C40" s="131"/>
      <c r="D40" s="131"/>
      <c r="E40" s="131"/>
      <c r="F40" s="131"/>
      <c r="G40" s="131"/>
      <c r="H40" s="131"/>
      <c r="I40" s="132"/>
      <c r="J40" s="188" t="s">
        <v>11</v>
      </c>
      <c r="K40" s="189"/>
      <c r="L40" s="189"/>
      <c r="M40" s="189"/>
      <c r="N40" s="189"/>
      <c r="O40" s="189"/>
      <c r="P40" s="189"/>
      <c r="Q40" s="189"/>
      <c r="R40" s="190"/>
      <c r="S40" s="136">
        <v>3131240</v>
      </c>
      <c r="T40" s="137"/>
      <c r="U40" s="138"/>
      <c r="V40" s="18">
        <f>S40</f>
        <v>3131240</v>
      </c>
    </row>
    <row r="41" spans="1:23" ht="15.75" hidden="1" thickBot="1" x14ac:dyDescent="0.3"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8"/>
    </row>
    <row r="42" spans="1:23" ht="15.75" hidden="1" thickBot="1" x14ac:dyDescent="0.3"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</row>
    <row r="43" spans="1:23" ht="15.75" hidden="1" thickBot="1" x14ac:dyDescent="0.3"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1:23" ht="15.75" hidden="1" thickBot="1" x14ac:dyDescent="0.3"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1:23" ht="15.75" hidden="1" thickBot="1" x14ac:dyDescent="0.3"/>
    <row r="46" spans="1:23" ht="15.75" hidden="1" thickBot="1" x14ac:dyDescent="0.3"/>
    <row r="47" spans="1:23" ht="15.75" hidden="1" thickBot="1" x14ac:dyDescent="0.3"/>
    <row r="48" spans="1:23" ht="15.75" hidden="1" thickBot="1" x14ac:dyDescent="0.3"/>
    <row r="49" spans="4:9" ht="15.75" hidden="1" thickBot="1" x14ac:dyDescent="0.3"/>
    <row r="53" spans="4:9" x14ac:dyDescent="0.25">
      <c r="D53" s="19"/>
      <c r="E53" s="19"/>
      <c r="F53" s="55"/>
      <c r="G53" s="19"/>
      <c r="H53" s="19"/>
      <c r="I53" s="19"/>
    </row>
    <row r="54" spans="4:9" x14ac:dyDescent="0.25">
      <c r="D54" s="19"/>
      <c r="E54" s="19"/>
      <c r="F54" s="55"/>
      <c r="G54" s="19"/>
      <c r="H54" s="19"/>
      <c r="I54" s="19"/>
    </row>
    <row r="55" spans="4:9" x14ac:dyDescent="0.25">
      <c r="D55" s="19"/>
      <c r="E55" s="19"/>
      <c r="F55" s="55"/>
      <c r="G55" s="19"/>
      <c r="H55" s="19"/>
      <c r="I55" s="19"/>
    </row>
    <row r="56" spans="4:9" x14ac:dyDescent="0.25">
      <c r="D56" s="19"/>
      <c r="E56" s="19"/>
      <c r="F56" s="55"/>
      <c r="G56" s="19"/>
      <c r="H56" s="19"/>
      <c r="I56" s="19"/>
    </row>
    <row r="57" spans="4:9" x14ac:dyDescent="0.25">
      <c r="D57" s="19"/>
      <c r="E57" s="19"/>
      <c r="F57" s="55"/>
      <c r="G57" s="19"/>
      <c r="H57" s="19"/>
      <c r="I57" s="19"/>
    </row>
    <row r="58" spans="4:9" x14ac:dyDescent="0.25">
      <c r="D58" s="19"/>
      <c r="E58" s="19"/>
      <c r="F58" s="55"/>
      <c r="G58" s="19"/>
      <c r="H58" s="19"/>
      <c r="I58" s="19"/>
    </row>
    <row r="59" spans="4:9" x14ac:dyDescent="0.25">
      <c r="D59" s="19"/>
      <c r="E59" s="19"/>
      <c r="F59" s="55"/>
      <c r="G59" s="19"/>
      <c r="H59" s="19"/>
      <c r="I59" s="19"/>
    </row>
    <row r="60" spans="4:9" x14ac:dyDescent="0.25">
      <c r="D60" s="19"/>
      <c r="E60" s="19"/>
      <c r="F60" s="55"/>
      <c r="G60" s="19"/>
      <c r="H60" s="19"/>
      <c r="I60" s="19"/>
    </row>
    <row r="68" spans="1:3" x14ac:dyDescent="0.25">
      <c r="A68" s="9" t="s">
        <v>3</v>
      </c>
      <c r="B68" s="2" t="s">
        <v>49</v>
      </c>
      <c r="C68" s="25">
        <v>6026</v>
      </c>
    </row>
    <row r="69" spans="1:3" x14ac:dyDescent="0.25">
      <c r="A69" s="9" t="s">
        <v>14</v>
      </c>
      <c r="B69" s="2" t="s">
        <v>49</v>
      </c>
      <c r="C69" s="25">
        <v>6026</v>
      </c>
    </row>
    <row r="70" spans="1:3" x14ac:dyDescent="0.25">
      <c r="A70" s="9" t="s">
        <v>15</v>
      </c>
      <c r="B70" s="2" t="s">
        <v>50</v>
      </c>
      <c r="C70" s="25">
        <v>6628</v>
      </c>
    </row>
    <row r="71" spans="1:3" x14ac:dyDescent="0.25">
      <c r="A71" s="9" t="s">
        <v>4</v>
      </c>
      <c r="B71" s="2" t="s">
        <v>51</v>
      </c>
      <c r="C71" s="25">
        <v>7233</v>
      </c>
    </row>
    <row r="72" spans="1:3" x14ac:dyDescent="0.25">
      <c r="A72" s="9" t="s">
        <v>16</v>
      </c>
      <c r="B72" s="2" t="s">
        <v>52</v>
      </c>
      <c r="C72" s="25">
        <v>7834</v>
      </c>
    </row>
    <row r="73" spans="1:3" x14ac:dyDescent="0.25">
      <c r="A73" s="9" t="s">
        <v>17</v>
      </c>
      <c r="B73" s="2" t="s">
        <v>53</v>
      </c>
      <c r="C73" s="25">
        <v>8437</v>
      </c>
    </row>
    <row r="74" spans="1:3" x14ac:dyDescent="0.25">
      <c r="A74" s="9" t="s">
        <v>18</v>
      </c>
      <c r="B74" s="2" t="s">
        <v>54</v>
      </c>
      <c r="C74" s="25">
        <v>9040</v>
      </c>
    </row>
    <row r="75" spans="1:3" x14ac:dyDescent="0.25">
      <c r="A75" s="9" t="s">
        <v>5</v>
      </c>
      <c r="B75" s="2" t="s">
        <v>55</v>
      </c>
      <c r="C75" s="25">
        <v>9641</v>
      </c>
    </row>
    <row r="76" spans="1:3" x14ac:dyDescent="0.25">
      <c r="A76" s="9" t="s">
        <v>18</v>
      </c>
      <c r="B76" s="2" t="s">
        <v>56</v>
      </c>
      <c r="C76" s="25">
        <v>10244</v>
      </c>
    </row>
    <row r="77" spans="1:3" x14ac:dyDescent="0.25">
      <c r="A77" s="31" t="s">
        <v>6</v>
      </c>
      <c r="B77" s="5" t="s">
        <v>57</v>
      </c>
      <c r="C77" s="32">
        <v>12052</v>
      </c>
    </row>
    <row r="78" spans="1:3" x14ac:dyDescent="0.25">
      <c r="A78" s="20" t="s">
        <v>28</v>
      </c>
      <c r="B78" s="21" t="s">
        <v>57</v>
      </c>
      <c r="C78" s="22">
        <v>12052</v>
      </c>
    </row>
    <row r="79" spans="1:3" x14ac:dyDescent="0.25">
      <c r="A79" s="10" t="s">
        <v>29</v>
      </c>
      <c r="B79" s="36" t="s">
        <v>58</v>
      </c>
      <c r="C79" s="22">
        <v>12654</v>
      </c>
    </row>
    <row r="80" spans="1:3" x14ac:dyDescent="0.25">
      <c r="A80" s="10" t="s">
        <v>30</v>
      </c>
      <c r="B80" s="36" t="s">
        <v>58</v>
      </c>
      <c r="C80" s="22">
        <v>12654</v>
      </c>
    </row>
    <row r="81" spans="1:3" x14ac:dyDescent="0.25">
      <c r="A81" s="10" t="s">
        <v>31</v>
      </c>
      <c r="B81" s="36" t="s">
        <v>59</v>
      </c>
      <c r="C81" s="22">
        <v>13255</v>
      </c>
    </row>
    <row r="82" spans="1:3" x14ac:dyDescent="0.25">
      <c r="A82" s="10" t="s">
        <v>32</v>
      </c>
      <c r="B82" s="36" t="s">
        <v>59</v>
      </c>
      <c r="C82" s="22">
        <v>13255</v>
      </c>
    </row>
    <row r="83" spans="1:3" x14ac:dyDescent="0.25">
      <c r="A83" s="10" t="s">
        <v>33</v>
      </c>
      <c r="B83" s="36" t="s">
        <v>60</v>
      </c>
      <c r="C83" s="22">
        <v>13860</v>
      </c>
    </row>
    <row r="84" spans="1:3" x14ac:dyDescent="0.25">
      <c r="A84" s="10" t="s">
        <v>34</v>
      </c>
      <c r="B84" s="36" t="s">
        <v>60</v>
      </c>
      <c r="C84" s="22">
        <v>13860</v>
      </c>
    </row>
    <row r="85" spans="1:3" x14ac:dyDescent="0.25">
      <c r="A85" s="10" t="s">
        <v>35</v>
      </c>
      <c r="B85" s="36" t="s">
        <v>61</v>
      </c>
      <c r="C85" s="22">
        <v>14462</v>
      </c>
    </row>
    <row r="86" spans="1:3" x14ac:dyDescent="0.25">
      <c r="A86" s="12" t="s">
        <v>36</v>
      </c>
      <c r="B86" s="36" t="s">
        <v>61</v>
      </c>
      <c r="C86" s="22">
        <v>14462</v>
      </c>
    </row>
    <row r="87" spans="1:3" x14ac:dyDescent="0.25">
      <c r="A87" s="13" t="s">
        <v>37</v>
      </c>
      <c r="B87" s="36" t="s">
        <v>61</v>
      </c>
      <c r="C87" s="22">
        <v>14462</v>
      </c>
    </row>
    <row r="88" spans="1:3" x14ac:dyDescent="0.25">
      <c r="A88" s="13" t="s">
        <v>38</v>
      </c>
      <c r="B88" s="36" t="s">
        <v>61</v>
      </c>
      <c r="C88" s="22">
        <v>14462</v>
      </c>
    </row>
    <row r="89" spans="1:3" x14ac:dyDescent="0.25">
      <c r="A89" s="13" t="s">
        <v>39</v>
      </c>
      <c r="B89" s="36" t="s">
        <v>61</v>
      </c>
      <c r="C89" s="22">
        <v>14462</v>
      </c>
    </row>
    <row r="90" spans="1:3" x14ac:dyDescent="0.25">
      <c r="A90" s="33" t="s">
        <v>40</v>
      </c>
      <c r="B90" s="34" t="s">
        <v>62</v>
      </c>
      <c r="C90" s="35">
        <v>15667</v>
      </c>
    </row>
  </sheetData>
  <mergeCells count="70">
    <mergeCell ref="J42:W42"/>
    <mergeCell ref="J31:Q34"/>
    <mergeCell ref="R31:U34"/>
    <mergeCell ref="J36:Q36"/>
    <mergeCell ref="S36:U36"/>
    <mergeCell ref="J38:Q38"/>
    <mergeCell ref="J39:Q39"/>
    <mergeCell ref="V30:V36"/>
    <mergeCell ref="J5:J6"/>
    <mergeCell ref="T12:V12"/>
    <mergeCell ref="T13:V13"/>
    <mergeCell ref="T14:V14"/>
    <mergeCell ref="T15:V15"/>
    <mergeCell ref="T9:V9"/>
    <mergeCell ref="T10:V10"/>
    <mergeCell ref="T11:V11"/>
    <mergeCell ref="O4:O6"/>
    <mergeCell ref="T16:V16"/>
    <mergeCell ref="S38:U38"/>
    <mergeCell ref="S39:U39"/>
    <mergeCell ref="J40:R40"/>
    <mergeCell ref="S37:U37"/>
    <mergeCell ref="A1:V1"/>
    <mergeCell ref="P4:S4"/>
    <mergeCell ref="T4:V6"/>
    <mergeCell ref="T7:V7"/>
    <mergeCell ref="T8:V8"/>
    <mergeCell ref="R5:S5"/>
    <mergeCell ref="K4:N4"/>
    <mergeCell ref="N5:N6"/>
    <mergeCell ref="A2:V2"/>
    <mergeCell ref="K5:K6"/>
    <mergeCell ref="L5:L6"/>
    <mergeCell ref="A3:V3"/>
    <mergeCell ref="M5:M6"/>
    <mergeCell ref="G5:I5"/>
    <mergeCell ref="A4:J4"/>
    <mergeCell ref="E5:E6"/>
    <mergeCell ref="A37:I37"/>
    <mergeCell ref="A38:I38"/>
    <mergeCell ref="A39:I39"/>
    <mergeCell ref="A40:I40"/>
    <mergeCell ref="T22:V22"/>
    <mergeCell ref="T23:V23"/>
    <mergeCell ref="T24:V24"/>
    <mergeCell ref="T25:V25"/>
    <mergeCell ref="T26:V26"/>
    <mergeCell ref="T27:V27"/>
    <mergeCell ref="T28:V28"/>
    <mergeCell ref="T29:V29"/>
    <mergeCell ref="S40:U40"/>
    <mergeCell ref="J35:U35"/>
    <mergeCell ref="J37:Q37"/>
    <mergeCell ref="J30:U30"/>
    <mergeCell ref="A33:I33"/>
    <mergeCell ref="A34:I34"/>
    <mergeCell ref="A35:I35"/>
    <mergeCell ref="A36:I36"/>
    <mergeCell ref="T17:V17"/>
    <mergeCell ref="T18:V18"/>
    <mergeCell ref="T19:V19"/>
    <mergeCell ref="T20:V20"/>
    <mergeCell ref="T21:V21"/>
    <mergeCell ref="A30:I31"/>
    <mergeCell ref="A32:I32"/>
    <mergeCell ref="C5:C6"/>
    <mergeCell ref="A5:A6"/>
    <mergeCell ref="B5:B6"/>
    <mergeCell ref="D5:D6"/>
    <mergeCell ref="F5:F6"/>
  </mergeCells>
  <printOptions horizontalCentered="1" verticalCentered="1"/>
  <pageMargins left="1" right="1" top="1" bottom="1" header="0.5" footer="0.5"/>
  <pageSetup paperSize="250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9" sqref="O18:O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2024-01-16T14:42:05Z</cp:lastPrinted>
  <dcterms:created xsi:type="dcterms:W3CDTF">2022-07-05T14:05:13Z</dcterms:created>
  <dcterms:modified xsi:type="dcterms:W3CDTF">2024-01-16T14:43:04Z</dcterms:modified>
</cp:coreProperties>
</file>